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magny\Downloads\Data release\Common data\Common data\"/>
    </mc:Choice>
  </mc:AlternateContent>
  <xr:revisionPtr revIDLastSave="0" documentId="13_ncr:1_{A343DBA8-FDDB-409B-98F0-4731AC84491A}" xr6:coauthVersionLast="47" xr6:coauthVersionMax="47" xr10:uidLastSave="{00000000-0000-0000-0000-000000000000}"/>
  <bookViews>
    <workbookView xWindow="-108" yWindow="-108" windowWidth="23256" windowHeight="12576" tabRatio="845" firstSheet="1" activeTab="1" xr2:uid="{00000000-000D-0000-FFFF-FFFF00000000}"/>
  </bookViews>
  <sheets>
    <sheet name="Common Data_old" sheetId="23" state="hidden" r:id="rId1"/>
    <sheet name="Common Data" sheetId="43" r:id="rId2"/>
    <sheet name="Hydro Normal" sheetId="37" state="hidden" r:id="rId3"/>
    <sheet name="Hydro Dry" sheetId="38" state="hidden" r:id="rId4"/>
    <sheet name="Hydro Wet" sheetId="39" state="hidden" r:id="rId5"/>
    <sheet name="Hydro Yearly Classification" sheetId="41" state="hidden" r:id="rId6"/>
    <sheet name="Mothballing" sheetId="40" state="hidden" r:id="rId7"/>
  </sheets>
  <definedNames>
    <definedName name="Countries" localSheetId="0">#REF!</definedName>
    <definedName name="Countries">#REF!</definedName>
    <definedName name="MarketNodes" localSheetId="0">#REF!</definedName>
    <definedName name="MarketNodes">#REF!</definedName>
    <definedName name="Scenarios" localSheetId="0">#REF!</definedName>
    <definedName name="Scenarios">#REF!</definedName>
    <definedName name="Years" localSheetId="0">#REF!</definedName>
    <definedName name="Yea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40" l="1"/>
  <c r="B5" i="40"/>
  <c r="B6" i="40"/>
  <c r="B3" i="40"/>
  <c r="C6" i="39"/>
  <c r="C5" i="39"/>
  <c r="C4" i="39"/>
  <c r="C3" i="39"/>
  <c r="C6" i="38"/>
  <c r="C5" i="38"/>
  <c r="C4" i="38"/>
  <c r="C3" i="38"/>
  <c r="C4" i="37"/>
  <c r="C5" i="37"/>
  <c r="C6" i="37"/>
  <c r="C3" i="37"/>
  <c r="K203" i="37"/>
  <c r="K205" i="37"/>
  <c r="K207" i="37"/>
  <c r="K209" i="37"/>
  <c r="K211" i="37"/>
  <c r="K213" i="37"/>
  <c r="K215" i="37"/>
  <c r="K217" i="37"/>
  <c r="K219" i="37"/>
  <c r="K221" i="37"/>
  <c r="K224" i="37"/>
  <c r="K228" i="37"/>
  <c r="K232" i="37"/>
  <c r="K236" i="37"/>
  <c r="K241" i="37"/>
  <c r="K243" i="37"/>
  <c r="K245" i="37"/>
  <c r="K247" i="37"/>
  <c r="K249" i="37"/>
  <c r="K251" i="37"/>
  <c r="K200" i="37"/>
  <c r="C14" i="40"/>
  <c r="D14" i="40"/>
  <c r="C16" i="40"/>
  <c r="D16" i="40"/>
  <c r="C18" i="40"/>
  <c r="D18" i="40"/>
  <c r="C20" i="40"/>
  <c r="D20" i="40"/>
  <c r="C22" i="40"/>
  <c r="D22" i="40"/>
  <c r="C24" i="40"/>
  <c r="D24" i="40"/>
  <c r="C26" i="40"/>
  <c r="D26" i="40"/>
  <c r="C28" i="40"/>
  <c r="D28" i="40"/>
  <c r="C30" i="40"/>
  <c r="D30" i="40"/>
  <c r="C32" i="40"/>
  <c r="D32" i="40"/>
  <c r="C34" i="40"/>
  <c r="D34" i="40"/>
  <c r="C36" i="40"/>
  <c r="D36" i="40"/>
  <c r="C38" i="40"/>
  <c r="D38" i="40"/>
  <c r="C40" i="40"/>
  <c r="D40" i="40"/>
  <c r="C42" i="40"/>
  <c r="D42" i="40"/>
  <c r="C44" i="40"/>
  <c r="D44" i="40"/>
  <c r="C46" i="40"/>
  <c r="D46" i="40"/>
  <c r="C48" i="40"/>
  <c r="D48" i="40"/>
  <c r="C50" i="40"/>
  <c r="D50" i="40"/>
  <c r="C52" i="40"/>
  <c r="D52" i="40"/>
  <c r="C54" i="40"/>
  <c r="D54" i="40"/>
  <c r="D12" i="40"/>
  <c r="C12" i="40"/>
  <c r="E41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8" i="41"/>
  <c r="E199" i="39"/>
  <c r="E199" i="38"/>
  <c r="E199" i="37"/>
  <c r="O251" i="39"/>
  <c r="M251" i="39"/>
  <c r="K251" i="39"/>
  <c r="G251" i="39"/>
  <c r="E251" i="39"/>
  <c r="O250" i="39"/>
  <c r="M250" i="39"/>
  <c r="K250" i="39"/>
  <c r="G250" i="39"/>
  <c r="E250" i="39"/>
  <c r="O249" i="39"/>
  <c r="M249" i="39"/>
  <c r="K249" i="39"/>
  <c r="G249" i="39"/>
  <c r="E249" i="39"/>
  <c r="O248" i="39"/>
  <c r="M248" i="39"/>
  <c r="K248" i="39"/>
  <c r="G248" i="39"/>
  <c r="E248" i="39"/>
  <c r="O247" i="39"/>
  <c r="M247" i="39"/>
  <c r="K247" i="39"/>
  <c r="G247" i="39"/>
  <c r="E247" i="39"/>
  <c r="O246" i="39"/>
  <c r="M246" i="39"/>
  <c r="K246" i="39"/>
  <c r="G246" i="39"/>
  <c r="E246" i="39"/>
  <c r="O245" i="39"/>
  <c r="M245" i="39"/>
  <c r="K245" i="39"/>
  <c r="G245" i="39"/>
  <c r="E245" i="39"/>
  <c r="O244" i="39"/>
  <c r="M244" i="39"/>
  <c r="K244" i="39"/>
  <c r="G244" i="39"/>
  <c r="E244" i="39"/>
  <c r="O243" i="39"/>
  <c r="M243" i="39"/>
  <c r="K243" i="39"/>
  <c r="G243" i="39"/>
  <c r="E243" i="39"/>
  <c r="O242" i="39"/>
  <c r="M242" i="39"/>
  <c r="K242" i="39"/>
  <c r="G242" i="39"/>
  <c r="E242" i="39"/>
  <c r="O241" i="39"/>
  <c r="M241" i="39"/>
  <c r="K241" i="39"/>
  <c r="G241" i="39"/>
  <c r="E241" i="39"/>
  <c r="O240" i="39"/>
  <c r="P251" i="39" s="1"/>
  <c r="M240" i="39"/>
  <c r="N251" i="39" s="1"/>
  <c r="K240" i="39"/>
  <c r="L251" i="39" s="1"/>
  <c r="G240" i="39"/>
  <c r="H251" i="39" s="1"/>
  <c r="E240" i="39"/>
  <c r="F251" i="39"/>
  <c r="O239" i="39"/>
  <c r="M239" i="39"/>
  <c r="K239" i="39"/>
  <c r="G239" i="39"/>
  <c r="E239" i="39"/>
  <c r="O238" i="39"/>
  <c r="M238" i="39"/>
  <c r="K238" i="39"/>
  <c r="G238" i="39"/>
  <c r="E238" i="39"/>
  <c r="O237" i="39"/>
  <c r="M237" i="39"/>
  <c r="K237" i="39"/>
  <c r="G237" i="39"/>
  <c r="E237" i="39"/>
  <c r="O236" i="39"/>
  <c r="M236" i="39"/>
  <c r="K236" i="39"/>
  <c r="G236" i="39"/>
  <c r="E236" i="39"/>
  <c r="O235" i="39"/>
  <c r="M235" i="39"/>
  <c r="K235" i="39"/>
  <c r="G235" i="39"/>
  <c r="E235" i="39"/>
  <c r="O234" i="39"/>
  <c r="M234" i="39"/>
  <c r="K234" i="39"/>
  <c r="G234" i="39"/>
  <c r="E234" i="39"/>
  <c r="O233" i="39"/>
  <c r="M233" i="39"/>
  <c r="K233" i="39"/>
  <c r="G233" i="39"/>
  <c r="E233" i="39"/>
  <c r="O232" i="39"/>
  <c r="M232" i="39"/>
  <c r="K232" i="39"/>
  <c r="G232" i="39"/>
  <c r="E232" i="39"/>
  <c r="O231" i="39"/>
  <c r="M231" i="39"/>
  <c r="K231" i="39"/>
  <c r="G231" i="39"/>
  <c r="E231" i="39"/>
  <c r="O230" i="39"/>
  <c r="M230" i="39"/>
  <c r="K230" i="39"/>
  <c r="G230" i="39"/>
  <c r="E230" i="39"/>
  <c r="O229" i="39"/>
  <c r="M229" i="39"/>
  <c r="K229" i="39"/>
  <c r="G229" i="39"/>
  <c r="E229" i="39"/>
  <c r="O228" i="39"/>
  <c r="M228" i="39"/>
  <c r="K228" i="39"/>
  <c r="G228" i="39"/>
  <c r="E228" i="39"/>
  <c r="O227" i="39"/>
  <c r="M227" i="39"/>
  <c r="K227" i="39"/>
  <c r="G227" i="39"/>
  <c r="E227" i="39"/>
  <c r="O226" i="39"/>
  <c r="M226" i="39"/>
  <c r="K226" i="39"/>
  <c r="G226" i="39"/>
  <c r="E226" i="39"/>
  <c r="O225" i="39"/>
  <c r="M225" i="39"/>
  <c r="K225" i="39"/>
  <c r="G225" i="39"/>
  <c r="E225" i="39"/>
  <c r="O224" i="39"/>
  <c r="M224" i="39"/>
  <c r="K224" i="39"/>
  <c r="G224" i="39"/>
  <c r="E224" i="39"/>
  <c r="O223" i="39"/>
  <c r="M223" i="39"/>
  <c r="K223" i="39"/>
  <c r="G223" i="39"/>
  <c r="E223" i="39"/>
  <c r="O222" i="39"/>
  <c r="M222" i="39"/>
  <c r="K222" i="39"/>
  <c r="G222" i="39"/>
  <c r="E222" i="39"/>
  <c r="O221" i="39"/>
  <c r="M221" i="39"/>
  <c r="K221" i="39"/>
  <c r="G221" i="39"/>
  <c r="E221" i="39"/>
  <c r="F239" i="39" s="1"/>
  <c r="O220" i="39"/>
  <c r="P239" i="39" s="1"/>
  <c r="M220" i="39"/>
  <c r="N239" i="39" s="1"/>
  <c r="K220" i="39"/>
  <c r="L239" i="39" s="1"/>
  <c r="G220" i="39"/>
  <c r="H239" i="39" s="1"/>
  <c r="E220" i="39"/>
  <c r="O219" i="39"/>
  <c r="M219" i="39"/>
  <c r="K219" i="39"/>
  <c r="G219" i="39"/>
  <c r="E219" i="39"/>
  <c r="O218" i="39"/>
  <c r="M218" i="39"/>
  <c r="K218" i="39"/>
  <c r="G218" i="39"/>
  <c r="E218" i="39"/>
  <c r="O217" i="39"/>
  <c r="M217" i="39"/>
  <c r="K217" i="39"/>
  <c r="G217" i="39"/>
  <c r="E217" i="39"/>
  <c r="O216" i="39"/>
  <c r="M216" i="39"/>
  <c r="K216" i="39"/>
  <c r="G216" i="39"/>
  <c r="E216" i="39"/>
  <c r="O215" i="39"/>
  <c r="M215" i="39"/>
  <c r="K215" i="39"/>
  <c r="G215" i="39"/>
  <c r="E215" i="39"/>
  <c r="O214" i="39"/>
  <c r="M214" i="39"/>
  <c r="K214" i="39"/>
  <c r="G214" i="39"/>
  <c r="E214" i="39"/>
  <c r="O213" i="39"/>
  <c r="M213" i="39"/>
  <c r="K213" i="39"/>
  <c r="G213" i="39"/>
  <c r="E213" i="39"/>
  <c r="O212" i="39"/>
  <c r="M212" i="39"/>
  <c r="K212" i="39"/>
  <c r="G212" i="39"/>
  <c r="E212" i="39"/>
  <c r="O211" i="39"/>
  <c r="M211" i="39"/>
  <c r="K211" i="39"/>
  <c r="G211" i="39"/>
  <c r="E211" i="39"/>
  <c r="O210" i="39"/>
  <c r="M210" i="39"/>
  <c r="K210" i="39"/>
  <c r="G210" i="39"/>
  <c r="E210" i="39"/>
  <c r="O209" i="39"/>
  <c r="M209" i="39"/>
  <c r="K209" i="39"/>
  <c r="G209" i="39"/>
  <c r="E209" i="39"/>
  <c r="O208" i="39"/>
  <c r="M208" i="39"/>
  <c r="K208" i="39"/>
  <c r="L219" i="39" s="1"/>
  <c r="G208" i="39"/>
  <c r="E208" i="39"/>
  <c r="O207" i="39"/>
  <c r="M207" i="39"/>
  <c r="K207" i="39"/>
  <c r="G207" i="39"/>
  <c r="E207" i="39"/>
  <c r="O206" i="39"/>
  <c r="M206" i="39"/>
  <c r="K206" i="39"/>
  <c r="G206" i="39"/>
  <c r="E206" i="39"/>
  <c r="O205" i="39"/>
  <c r="M205" i="39"/>
  <c r="K205" i="39"/>
  <c r="G205" i="39"/>
  <c r="E205" i="39"/>
  <c r="O204" i="39"/>
  <c r="M204" i="39"/>
  <c r="K204" i="39"/>
  <c r="G204" i="39"/>
  <c r="E204" i="39"/>
  <c r="O203" i="39"/>
  <c r="M203" i="39"/>
  <c r="K203" i="39"/>
  <c r="G203" i="39"/>
  <c r="E203" i="39"/>
  <c r="O202" i="39"/>
  <c r="M202" i="39"/>
  <c r="K202" i="39"/>
  <c r="G202" i="39"/>
  <c r="E202" i="39"/>
  <c r="O201" i="39"/>
  <c r="M201" i="39"/>
  <c r="K201" i="39"/>
  <c r="G201" i="39"/>
  <c r="E201" i="39"/>
  <c r="O200" i="39"/>
  <c r="P219" i="39" s="1"/>
  <c r="P253" i="39" s="1"/>
  <c r="P254" i="39" s="1"/>
  <c r="M200" i="39"/>
  <c r="N219" i="39" s="1"/>
  <c r="K200" i="39"/>
  <c r="G200" i="39"/>
  <c r="H219" i="39" s="1"/>
  <c r="E200" i="39"/>
  <c r="F219" i="39" s="1"/>
  <c r="F253" i="39" s="1"/>
  <c r="F254" i="39" s="1"/>
  <c r="O199" i="39"/>
  <c r="M199" i="39"/>
  <c r="K199" i="39"/>
  <c r="I199" i="39"/>
  <c r="G199" i="39"/>
  <c r="E24" i="39"/>
  <c r="E23" i="39"/>
  <c r="S18" i="39"/>
  <c r="P18" i="39"/>
  <c r="M18" i="39"/>
  <c r="E18" i="39"/>
  <c r="I230" i="39"/>
  <c r="C18" i="39"/>
  <c r="S17" i="39"/>
  <c r="P17" i="39"/>
  <c r="M17" i="39"/>
  <c r="E17" i="39"/>
  <c r="S16" i="39"/>
  <c r="P16" i="39"/>
  <c r="M16" i="39"/>
  <c r="E16" i="39"/>
  <c r="O251" i="38"/>
  <c r="M251" i="38"/>
  <c r="K251" i="38"/>
  <c r="G251" i="38"/>
  <c r="E251" i="38"/>
  <c r="O250" i="38"/>
  <c r="M250" i="38"/>
  <c r="K250" i="38"/>
  <c r="G250" i="38"/>
  <c r="E250" i="38"/>
  <c r="O249" i="38"/>
  <c r="M249" i="38"/>
  <c r="K249" i="38"/>
  <c r="G249" i="38"/>
  <c r="E249" i="38"/>
  <c r="O248" i="38"/>
  <c r="M248" i="38"/>
  <c r="K248" i="38"/>
  <c r="G248" i="38"/>
  <c r="E248" i="38"/>
  <c r="O247" i="38"/>
  <c r="M247" i="38"/>
  <c r="K247" i="38"/>
  <c r="G247" i="38"/>
  <c r="E247" i="38"/>
  <c r="O246" i="38"/>
  <c r="M246" i="38"/>
  <c r="K246" i="38"/>
  <c r="G246" i="38"/>
  <c r="E246" i="38"/>
  <c r="O245" i="38"/>
  <c r="M245" i="38"/>
  <c r="K245" i="38"/>
  <c r="G245" i="38"/>
  <c r="E245" i="38"/>
  <c r="O244" i="38"/>
  <c r="M244" i="38"/>
  <c r="K244" i="38"/>
  <c r="G244" i="38"/>
  <c r="E244" i="38"/>
  <c r="O243" i="38"/>
  <c r="M243" i="38"/>
  <c r="K243" i="38"/>
  <c r="G243" i="38"/>
  <c r="E243" i="38"/>
  <c r="O242" i="38"/>
  <c r="M242" i="38"/>
  <c r="K242" i="38"/>
  <c r="G242" i="38"/>
  <c r="E242" i="38"/>
  <c r="F251" i="38" s="1"/>
  <c r="O241" i="38"/>
  <c r="M241" i="38"/>
  <c r="N251" i="38" s="1"/>
  <c r="K241" i="38"/>
  <c r="L251" i="38" s="1"/>
  <c r="G241" i="38"/>
  <c r="E241" i="38"/>
  <c r="O240" i="38"/>
  <c r="P251" i="38" s="1"/>
  <c r="M240" i="38"/>
  <c r="K240" i="38"/>
  <c r="G240" i="38"/>
  <c r="H251" i="38" s="1"/>
  <c r="E240" i="38"/>
  <c r="O239" i="38"/>
  <c r="M239" i="38"/>
  <c r="K239" i="38"/>
  <c r="G239" i="38"/>
  <c r="E239" i="38"/>
  <c r="O238" i="38"/>
  <c r="M238" i="38"/>
  <c r="K238" i="38"/>
  <c r="G238" i="38"/>
  <c r="E238" i="38"/>
  <c r="O237" i="38"/>
  <c r="M237" i="38"/>
  <c r="K237" i="38"/>
  <c r="G237" i="38"/>
  <c r="E237" i="38"/>
  <c r="O236" i="38"/>
  <c r="M236" i="38"/>
  <c r="K236" i="38"/>
  <c r="G236" i="38"/>
  <c r="E236" i="38"/>
  <c r="O235" i="38"/>
  <c r="M235" i="38"/>
  <c r="K235" i="38"/>
  <c r="G235" i="38"/>
  <c r="E235" i="38"/>
  <c r="O234" i="38"/>
  <c r="M234" i="38"/>
  <c r="K234" i="38"/>
  <c r="G234" i="38"/>
  <c r="E234" i="38"/>
  <c r="O233" i="38"/>
  <c r="M233" i="38"/>
  <c r="K233" i="38"/>
  <c r="G233" i="38"/>
  <c r="E233" i="38"/>
  <c r="O232" i="38"/>
  <c r="M232" i="38"/>
  <c r="K232" i="38"/>
  <c r="G232" i="38"/>
  <c r="E232" i="38"/>
  <c r="O231" i="38"/>
  <c r="M231" i="38"/>
  <c r="K231" i="38"/>
  <c r="G231" i="38"/>
  <c r="E231" i="38"/>
  <c r="O230" i="38"/>
  <c r="M230" i="38"/>
  <c r="K230" i="38"/>
  <c r="G230" i="38"/>
  <c r="E230" i="38"/>
  <c r="O229" i="38"/>
  <c r="M229" i="38"/>
  <c r="K229" i="38"/>
  <c r="G229" i="38"/>
  <c r="E229" i="38"/>
  <c r="O228" i="38"/>
  <c r="M228" i="38"/>
  <c r="K228" i="38"/>
  <c r="G228" i="38"/>
  <c r="E228" i="38"/>
  <c r="O227" i="38"/>
  <c r="M227" i="38"/>
  <c r="K227" i="38"/>
  <c r="G227" i="38"/>
  <c r="E227" i="38"/>
  <c r="O226" i="38"/>
  <c r="M226" i="38"/>
  <c r="K226" i="38"/>
  <c r="G226" i="38"/>
  <c r="E226" i="38"/>
  <c r="O225" i="38"/>
  <c r="M225" i="38"/>
  <c r="K225" i="38"/>
  <c r="G225" i="38"/>
  <c r="E225" i="38"/>
  <c r="O224" i="38"/>
  <c r="M224" i="38"/>
  <c r="K224" i="38"/>
  <c r="G224" i="38"/>
  <c r="E224" i="38"/>
  <c r="O223" i="38"/>
  <c r="M223" i="38"/>
  <c r="K223" i="38"/>
  <c r="G223" i="38"/>
  <c r="E223" i="38"/>
  <c r="O222" i="38"/>
  <c r="M222" i="38"/>
  <c r="K222" i="38"/>
  <c r="G222" i="38"/>
  <c r="E222" i="38"/>
  <c r="O221" i="38"/>
  <c r="M221" i="38"/>
  <c r="K221" i="38"/>
  <c r="G221" i="38"/>
  <c r="E221" i="38"/>
  <c r="O220" i="38"/>
  <c r="P239" i="38" s="1"/>
  <c r="M220" i="38"/>
  <c r="N239" i="38" s="1"/>
  <c r="K220" i="38"/>
  <c r="L239" i="38" s="1"/>
  <c r="G220" i="38"/>
  <c r="H239" i="38" s="1"/>
  <c r="E220" i="38"/>
  <c r="F239" i="38" s="1"/>
  <c r="O219" i="38"/>
  <c r="M219" i="38"/>
  <c r="K219" i="38"/>
  <c r="G219" i="38"/>
  <c r="E219" i="38"/>
  <c r="O218" i="38"/>
  <c r="M218" i="38"/>
  <c r="K218" i="38"/>
  <c r="G218" i="38"/>
  <c r="E218" i="38"/>
  <c r="O217" i="38"/>
  <c r="M217" i="38"/>
  <c r="K217" i="38"/>
  <c r="G217" i="38"/>
  <c r="E217" i="38"/>
  <c r="O216" i="38"/>
  <c r="M216" i="38"/>
  <c r="K216" i="38"/>
  <c r="G216" i="38"/>
  <c r="E216" i="38"/>
  <c r="O215" i="38"/>
  <c r="M215" i="38"/>
  <c r="K215" i="38"/>
  <c r="G215" i="38"/>
  <c r="E215" i="38"/>
  <c r="O214" i="38"/>
  <c r="P219" i="38" s="1"/>
  <c r="M214" i="38"/>
  <c r="K214" i="38"/>
  <c r="G214" i="38"/>
  <c r="E214" i="38"/>
  <c r="O213" i="38"/>
  <c r="M213" i="38"/>
  <c r="K213" i="38"/>
  <c r="G213" i="38"/>
  <c r="E213" i="38"/>
  <c r="O212" i="38"/>
  <c r="M212" i="38"/>
  <c r="K212" i="38"/>
  <c r="G212" i="38"/>
  <c r="E212" i="38"/>
  <c r="O211" i="38"/>
  <c r="M211" i="38"/>
  <c r="K211" i="38"/>
  <c r="G211" i="38"/>
  <c r="E211" i="38"/>
  <c r="O210" i="38"/>
  <c r="M210" i="38"/>
  <c r="K210" i="38"/>
  <c r="G210" i="38"/>
  <c r="E210" i="38"/>
  <c r="O209" i="38"/>
  <c r="M209" i="38"/>
  <c r="K209" i="38"/>
  <c r="G209" i="38"/>
  <c r="E209" i="38"/>
  <c r="O208" i="38"/>
  <c r="M208" i="38"/>
  <c r="K208" i="38"/>
  <c r="G208" i="38"/>
  <c r="E208" i="38"/>
  <c r="O207" i="38"/>
  <c r="M207" i="38"/>
  <c r="K207" i="38"/>
  <c r="G207" i="38"/>
  <c r="E207" i="38"/>
  <c r="O206" i="38"/>
  <c r="M206" i="38"/>
  <c r="K206" i="38"/>
  <c r="G206" i="38"/>
  <c r="E206" i="38"/>
  <c r="O205" i="38"/>
  <c r="M205" i="38"/>
  <c r="K205" i="38"/>
  <c r="G205" i="38"/>
  <c r="H219" i="38" s="1"/>
  <c r="E205" i="38"/>
  <c r="O204" i="38"/>
  <c r="M204" i="38"/>
  <c r="N219" i="38" s="1"/>
  <c r="K204" i="38"/>
  <c r="G204" i="38"/>
  <c r="E204" i="38"/>
  <c r="O203" i="38"/>
  <c r="M203" i="38"/>
  <c r="K203" i="38"/>
  <c r="G203" i="38"/>
  <c r="E203" i="38"/>
  <c r="O202" i="38"/>
  <c r="M202" i="38"/>
  <c r="K202" i="38"/>
  <c r="G202" i="38"/>
  <c r="E202" i="38"/>
  <c r="O201" i="38"/>
  <c r="M201" i="38"/>
  <c r="K201" i="38"/>
  <c r="G201" i="38"/>
  <c r="E201" i="38"/>
  <c r="O200" i="38"/>
  <c r="M200" i="38"/>
  <c r="K200" i="38"/>
  <c r="L219" i="38" s="1"/>
  <c r="L253" i="38" s="1"/>
  <c r="L254" i="38" s="1"/>
  <c r="G200" i="38"/>
  <c r="E200" i="38"/>
  <c r="F219" i="38" s="1"/>
  <c r="O199" i="38"/>
  <c r="M199" i="38"/>
  <c r="K199" i="38"/>
  <c r="I199" i="38"/>
  <c r="G199" i="38"/>
  <c r="E24" i="38"/>
  <c r="E23" i="38"/>
  <c r="S18" i="38"/>
  <c r="P18" i="38"/>
  <c r="M18" i="38"/>
  <c r="E18" i="38"/>
  <c r="I248" i="38" s="1"/>
  <c r="C18" i="38"/>
  <c r="S17" i="38"/>
  <c r="P17" i="38"/>
  <c r="M17" i="38"/>
  <c r="E17" i="38"/>
  <c r="S16" i="38"/>
  <c r="P16" i="38"/>
  <c r="M16" i="38"/>
  <c r="E16" i="38"/>
  <c r="O251" i="37"/>
  <c r="M251" i="37"/>
  <c r="I251" i="37"/>
  <c r="G251" i="37"/>
  <c r="E251" i="37"/>
  <c r="O250" i="37"/>
  <c r="P251" i="37" s="1"/>
  <c r="M250" i="37"/>
  <c r="K250" i="37"/>
  <c r="I250" i="37"/>
  <c r="G250" i="37"/>
  <c r="E250" i="37"/>
  <c r="O249" i="37"/>
  <c r="M249" i="37"/>
  <c r="I249" i="37"/>
  <c r="G249" i="37"/>
  <c r="E249" i="37"/>
  <c r="O248" i="37"/>
  <c r="M248" i="37"/>
  <c r="K248" i="37"/>
  <c r="I248" i="37"/>
  <c r="G248" i="37"/>
  <c r="E248" i="37"/>
  <c r="O247" i="37"/>
  <c r="M247" i="37"/>
  <c r="I247" i="37"/>
  <c r="G247" i="37"/>
  <c r="E247" i="37"/>
  <c r="O246" i="37"/>
  <c r="M246" i="37"/>
  <c r="K246" i="37"/>
  <c r="I246" i="37"/>
  <c r="G246" i="37"/>
  <c r="E246" i="37"/>
  <c r="O245" i="37"/>
  <c r="M245" i="37"/>
  <c r="I245" i="37"/>
  <c r="G245" i="37"/>
  <c r="E245" i="37"/>
  <c r="O244" i="37"/>
  <c r="M244" i="37"/>
  <c r="K244" i="37"/>
  <c r="I244" i="37"/>
  <c r="G244" i="37"/>
  <c r="E244" i="37"/>
  <c r="O243" i="37"/>
  <c r="M243" i="37"/>
  <c r="I243" i="37"/>
  <c r="G243" i="37"/>
  <c r="E243" i="37"/>
  <c r="O242" i="37"/>
  <c r="M242" i="37"/>
  <c r="K242" i="37"/>
  <c r="I242" i="37"/>
  <c r="G242" i="37"/>
  <c r="H251" i="37" s="1"/>
  <c r="E242" i="37"/>
  <c r="O241" i="37"/>
  <c r="M241" i="37"/>
  <c r="N251" i="37" s="1"/>
  <c r="I241" i="37"/>
  <c r="G241" i="37"/>
  <c r="E241" i="37"/>
  <c r="O240" i="37"/>
  <c r="M240" i="37"/>
  <c r="K240" i="37"/>
  <c r="I240" i="37"/>
  <c r="J251" i="37" s="1"/>
  <c r="G240" i="37"/>
  <c r="E240" i="37"/>
  <c r="F251" i="37" s="1"/>
  <c r="O239" i="37"/>
  <c r="M239" i="37"/>
  <c r="K239" i="37"/>
  <c r="I239" i="37"/>
  <c r="G239" i="37"/>
  <c r="E239" i="37"/>
  <c r="O238" i="37"/>
  <c r="M238" i="37"/>
  <c r="K238" i="37"/>
  <c r="I238" i="37"/>
  <c r="G238" i="37"/>
  <c r="E238" i="37"/>
  <c r="O237" i="37"/>
  <c r="M237" i="37"/>
  <c r="K237" i="37"/>
  <c r="I237" i="37"/>
  <c r="G237" i="37"/>
  <c r="E237" i="37"/>
  <c r="O236" i="37"/>
  <c r="M236" i="37"/>
  <c r="I236" i="37"/>
  <c r="G236" i="37"/>
  <c r="E236" i="37"/>
  <c r="O235" i="37"/>
  <c r="M235" i="37"/>
  <c r="K235" i="37"/>
  <c r="I235" i="37"/>
  <c r="G235" i="37"/>
  <c r="E235" i="37"/>
  <c r="O234" i="37"/>
  <c r="M234" i="37"/>
  <c r="K234" i="37"/>
  <c r="I234" i="37"/>
  <c r="G234" i="37"/>
  <c r="E234" i="37"/>
  <c r="O233" i="37"/>
  <c r="M233" i="37"/>
  <c r="K233" i="37"/>
  <c r="I233" i="37"/>
  <c r="G233" i="37"/>
  <c r="E233" i="37"/>
  <c r="O232" i="37"/>
  <c r="M232" i="37"/>
  <c r="I232" i="37"/>
  <c r="G232" i="37"/>
  <c r="E232" i="37"/>
  <c r="O231" i="37"/>
  <c r="M231" i="37"/>
  <c r="K231" i="37"/>
  <c r="I231" i="37"/>
  <c r="G231" i="37"/>
  <c r="E231" i="37"/>
  <c r="O230" i="37"/>
  <c r="M230" i="37"/>
  <c r="K230" i="37"/>
  <c r="I230" i="37"/>
  <c r="G230" i="37"/>
  <c r="E230" i="37"/>
  <c r="O229" i="37"/>
  <c r="M229" i="37"/>
  <c r="K229" i="37"/>
  <c r="I229" i="37"/>
  <c r="J239" i="37" s="1"/>
  <c r="G229" i="37"/>
  <c r="E229" i="37"/>
  <c r="O228" i="37"/>
  <c r="M228" i="37"/>
  <c r="I228" i="37"/>
  <c r="G228" i="37"/>
  <c r="E228" i="37"/>
  <c r="O227" i="37"/>
  <c r="M227" i="37"/>
  <c r="K227" i="37"/>
  <c r="I227" i="37"/>
  <c r="G227" i="37"/>
  <c r="E227" i="37"/>
  <c r="O226" i="37"/>
  <c r="M226" i="37"/>
  <c r="K226" i="37"/>
  <c r="I226" i="37"/>
  <c r="G226" i="37"/>
  <c r="E226" i="37"/>
  <c r="O225" i="37"/>
  <c r="M225" i="37"/>
  <c r="K225" i="37"/>
  <c r="I225" i="37"/>
  <c r="G225" i="37"/>
  <c r="E225" i="37"/>
  <c r="O224" i="37"/>
  <c r="M224" i="37"/>
  <c r="I224" i="37"/>
  <c r="G224" i="37"/>
  <c r="E224" i="37"/>
  <c r="O223" i="37"/>
  <c r="M223" i="37"/>
  <c r="K223" i="37"/>
  <c r="I223" i="37"/>
  <c r="G223" i="37"/>
  <c r="H239" i="37" s="1"/>
  <c r="E223" i="37"/>
  <c r="O222" i="37"/>
  <c r="M222" i="37"/>
  <c r="K222" i="37"/>
  <c r="L239" i="37" s="1"/>
  <c r="I222" i="37"/>
  <c r="G222" i="37"/>
  <c r="E222" i="37"/>
  <c r="O221" i="37"/>
  <c r="M221" i="37"/>
  <c r="I221" i="37"/>
  <c r="G221" i="37"/>
  <c r="E221" i="37"/>
  <c r="F239" i="37" s="1"/>
  <c r="O220" i="37"/>
  <c r="P239" i="37" s="1"/>
  <c r="M220" i="37"/>
  <c r="N239" i="37" s="1"/>
  <c r="K220" i="37"/>
  <c r="I220" i="37"/>
  <c r="G220" i="37"/>
  <c r="E220" i="37"/>
  <c r="O219" i="37"/>
  <c r="M219" i="37"/>
  <c r="I219" i="37"/>
  <c r="G219" i="37"/>
  <c r="E219" i="37"/>
  <c r="O218" i="37"/>
  <c r="M218" i="37"/>
  <c r="K218" i="37"/>
  <c r="I218" i="37"/>
  <c r="G218" i="37"/>
  <c r="E218" i="37"/>
  <c r="O217" i="37"/>
  <c r="M217" i="37"/>
  <c r="I217" i="37"/>
  <c r="G217" i="37"/>
  <c r="E217" i="37"/>
  <c r="O216" i="37"/>
  <c r="M216" i="37"/>
  <c r="K216" i="37"/>
  <c r="I216" i="37"/>
  <c r="G216" i="37"/>
  <c r="E216" i="37"/>
  <c r="O215" i="37"/>
  <c r="M215" i="37"/>
  <c r="I215" i="37"/>
  <c r="G215" i="37"/>
  <c r="E215" i="37"/>
  <c r="O214" i="37"/>
  <c r="M214" i="37"/>
  <c r="K214" i="37"/>
  <c r="I214" i="37"/>
  <c r="G214" i="37"/>
  <c r="E214" i="37"/>
  <c r="O213" i="37"/>
  <c r="M213" i="37"/>
  <c r="I213" i="37"/>
  <c r="G213" i="37"/>
  <c r="E213" i="37"/>
  <c r="O212" i="37"/>
  <c r="M212" i="37"/>
  <c r="K212" i="37"/>
  <c r="I212" i="37"/>
  <c r="G212" i="37"/>
  <c r="E212" i="37"/>
  <c r="O211" i="37"/>
  <c r="M211" i="37"/>
  <c r="I211" i="37"/>
  <c r="G211" i="37"/>
  <c r="E211" i="37"/>
  <c r="O210" i="37"/>
  <c r="M210" i="37"/>
  <c r="K210" i="37"/>
  <c r="I210" i="37"/>
  <c r="G210" i="37"/>
  <c r="E210" i="37"/>
  <c r="O209" i="37"/>
  <c r="M209" i="37"/>
  <c r="I209" i="37"/>
  <c r="G209" i="37"/>
  <c r="E209" i="37"/>
  <c r="O208" i="37"/>
  <c r="M208" i="37"/>
  <c r="K208" i="37"/>
  <c r="I208" i="37"/>
  <c r="G208" i="37"/>
  <c r="E208" i="37"/>
  <c r="O207" i="37"/>
  <c r="M207" i="37"/>
  <c r="I207" i="37"/>
  <c r="G207" i="37"/>
  <c r="E207" i="37"/>
  <c r="O206" i="37"/>
  <c r="M206" i="37"/>
  <c r="K206" i="37"/>
  <c r="I206" i="37"/>
  <c r="G206" i="37"/>
  <c r="E206" i="37"/>
  <c r="O205" i="37"/>
  <c r="M205" i="37"/>
  <c r="I205" i="37"/>
  <c r="G205" i="37"/>
  <c r="E205" i="37"/>
  <c r="O204" i="37"/>
  <c r="M204" i="37"/>
  <c r="K204" i="37"/>
  <c r="I204" i="37"/>
  <c r="J219" i="37" s="1"/>
  <c r="G204" i="37"/>
  <c r="E204" i="37"/>
  <c r="O203" i="37"/>
  <c r="P219" i="37" s="1"/>
  <c r="M203" i="37"/>
  <c r="I203" i="37"/>
  <c r="G203" i="37"/>
  <c r="E203" i="37"/>
  <c r="O202" i="37"/>
  <c r="M202" i="37"/>
  <c r="K202" i="37"/>
  <c r="I202" i="37"/>
  <c r="G202" i="37"/>
  <c r="E202" i="37"/>
  <c r="O201" i="37"/>
  <c r="M201" i="37"/>
  <c r="K201" i="37"/>
  <c r="L219" i="37" s="1"/>
  <c r="I201" i="37"/>
  <c r="G201" i="37"/>
  <c r="H219" i="37" s="1"/>
  <c r="E201" i="37"/>
  <c r="O200" i="37"/>
  <c r="M200" i="37"/>
  <c r="N219" i="37" s="1"/>
  <c r="I200" i="37"/>
  <c r="G200" i="37"/>
  <c r="E200" i="37"/>
  <c r="F219" i="37" s="1"/>
  <c r="F253" i="37" s="1"/>
  <c r="F254" i="37" s="1"/>
  <c r="O199" i="37"/>
  <c r="M199" i="37"/>
  <c r="K199" i="37"/>
  <c r="I199" i="37"/>
  <c r="G199" i="37"/>
  <c r="E23" i="37"/>
  <c r="Z45" i="23"/>
  <c r="Y45" i="23"/>
  <c r="X45" i="23"/>
  <c r="W45" i="23"/>
  <c r="V45" i="23"/>
  <c r="U45" i="23"/>
  <c r="Z44" i="23"/>
  <c r="Y44" i="23"/>
  <c r="X44" i="23"/>
  <c r="W44" i="23"/>
  <c r="V44" i="23"/>
  <c r="U44" i="23"/>
  <c r="Z43" i="23"/>
  <c r="Y43" i="23"/>
  <c r="X43" i="23"/>
  <c r="W43" i="23"/>
  <c r="V43" i="23"/>
  <c r="U43" i="23"/>
  <c r="Z42" i="23"/>
  <c r="Y42" i="23"/>
  <c r="X42" i="23"/>
  <c r="W42" i="23"/>
  <c r="V42" i="23"/>
  <c r="U42" i="23"/>
  <c r="Z41" i="23"/>
  <c r="Y41" i="23"/>
  <c r="X41" i="23"/>
  <c r="W41" i="23"/>
  <c r="V41" i="23"/>
  <c r="U41" i="23"/>
  <c r="Z40" i="23"/>
  <c r="Y40" i="23"/>
  <c r="X40" i="23"/>
  <c r="W40" i="23"/>
  <c r="V40" i="23"/>
  <c r="U40" i="23"/>
  <c r="Z39" i="23"/>
  <c r="Y39" i="23"/>
  <c r="X39" i="23"/>
  <c r="W39" i="23"/>
  <c r="V39" i="23"/>
  <c r="U39" i="23"/>
  <c r="Z38" i="23"/>
  <c r="Y38" i="23"/>
  <c r="X38" i="23"/>
  <c r="W38" i="23"/>
  <c r="V38" i="23"/>
  <c r="U38" i="23"/>
  <c r="Z37" i="23"/>
  <c r="Y37" i="23"/>
  <c r="X37" i="23"/>
  <c r="W37" i="23"/>
  <c r="V37" i="23"/>
  <c r="U37" i="23"/>
  <c r="Z36" i="23"/>
  <c r="Y36" i="23"/>
  <c r="X36" i="23"/>
  <c r="W36" i="23"/>
  <c r="V36" i="23"/>
  <c r="U36" i="23"/>
  <c r="Z35" i="23"/>
  <c r="Y35" i="23"/>
  <c r="X35" i="23"/>
  <c r="W35" i="23"/>
  <c r="V35" i="23"/>
  <c r="U35" i="23"/>
  <c r="Z34" i="23"/>
  <c r="Y34" i="23"/>
  <c r="X34" i="23"/>
  <c r="W34" i="23"/>
  <c r="V34" i="23"/>
  <c r="U34" i="23"/>
  <c r="Z33" i="23"/>
  <c r="Y33" i="23"/>
  <c r="X33" i="23"/>
  <c r="W33" i="23"/>
  <c r="V33" i="23"/>
  <c r="U33" i="23"/>
  <c r="Z32" i="23"/>
  <c r="Y32" i="23"/>
  <c r="X32" i="23"/>
  <c r="W32" i="23"/>
  <c r="V32" i="23"/>
  <c r="U32" i="23"/>
  <c r="Z31" i="23"/>
  <c r="Y31" i="23"/>
  <c r="X31" i="23"/>
  <c r="W31" i="23"/>
  <c r="V31" i="23"/>
  <c r="U31" i="23"/>
  <c r="Z30" i="23"/>
  <c r="Y30" i="23"/>
  <c r="X30" i="23"/>
  <c r="W30" i="23"/>
  <c r="V30" i="23"/>
  <c r="U30" i="23"/>
  <c r="Z29" i="23"/>
  <c r="Y29" i="23"/>
  <c r="X29" i="23"/>
  <c r="W29" i="23"/>
  <c r="V29" i="23"/>
  <c r="U29" i="23"/>
  <c r="Z28" i="23"/>
  <c r="Y28" i="23"/>
  <c r="X28" i="23"/>
  <c r="W28" i="23"/>
  <c r="V28" i="23"/>
  <c r="U28" i="23"/>
  <c r="Z27" i="23"/>
  <c r="Y27" i="23"/>
  <c r="X27" i="23"/>
  <c r="W27" i="23"/>
  <c r="V27" i="23"/>
  <c r="U27" i="23"/>
  <c r="Z26" i="23"/>
  <c r="Y26" i="23"/>
  <c r="X26" i="23"/>
  <c r="W26" i="23"/>
  <c r="V26" i="23"/>
  <c r="U26" i="23"/>
  <c r="Z25" i="23"/>
  <c r="Y25" i="23"/>
  <c r="X25" i="23"/>
  <c r="W25" i="23"/>
  <c r="V25" i="23"/>
  <c r="U25" i="23"/>
  <c r="X24" i="23"/>
  <c r="U24" i="23"/>
  <c r="I204" i="38"/>
  <c r="I220" i="39"/>
  <c r="J239" i="39" s="1"/>
  <c r="I235" i="39"/>
  <c r="I241" i="39"/>
  <c r="I242" i="39"/>
  <c r="I232" i="39"/>
  <c r="I221" i="39"/>
  <c r="I214" i="39"/>
  <c r="I209" i="39"/>
  <c r="I208" i="39"/>
  <c r="I238" i="39"/>
  <c r="I207" i="39"/>
  <c r="I224" i="39"/>
  <c r="I231" i="39"/>
  <c r="I237" i="39"/>
  <c r="I225" i="39"/>
  <c r="I248" i="39"/>
  <c r="I247" i="39"/>
  <c r="I223" i="39"/>
  <c r="I217" i="39"/>
  <c r="I229" i="39"/>
  <c r="I246" i="39"/>
  <c r="I239" i="39"/>
  <c r="I212" i="39"/>
  <c r="I240" i="39"/>
  <c r="J251" i="39" s="1"/>
  <c r="I204" i="39"/>
  <c r="E24" i="37"/>
  <c r="I210" i="39"/>
  <c r="I244" i="39"/>
  <c r="I234" i="39"/>
  <c r="I201" i="39"/>
  <c r="I206" i="39"/>
  <c r="I222" i="39"/>
  <c r="I215" i="39"/>
  <c r="I216" i="39"/>
  <c r="I205" i="39"/>
  <c r="I228" i="39"/>
  <c r="I218" i="39"/>
  <c r="I219" i="39"/>
  <c r="I249" i="39"/>
  <c r="I213" i="39"/>
  <c r="I251" i="39"/>
  <c r="I233" i="39"/>
  <c r="I202" i="39"/>
  <c r="I227" i="39"/>
  <c r="I226" i="39"/>
  <c r="I211" i="39"/>
  <c r="I200" i="39"/>
  <c r="J219" i="39" s="1"/>
  <c r="J253" i="39" s="1"/>
  <c r="J254" i="39" s="1"/>
  <c r="I236" i="39"/>
  <c r="I203" i="39"/>
  <c r="I237" i="38"/>
  <c r="I245" i="39"/>
  <c r="I243" i="39"/>
  <c r="I250" i="39"/>
  <c r="L251" i="37"/>
  <c r="I224" i="38"/>
  <c r="I201" i="38"/>
  <c r="N253" i="38" l="1"/>
  <c r="N254" i="38" s="1"/>
  <c r="H253" i="38"/>
  <c r="H254" i="38" s="1"/>
  <c r="P253" i="38"/>
  <c r="P254" i="38" s="1"/>
  <c r="H253" i="39"/>
  <c r="H254" i="39" s="1"/>
  <c r="G15" i="39" s="1"/>
  <c r="N253" i="37"/>
  <c r="N254" i="37" s="1"/>
  <c r="N253" i="39"/>
  <c r="N254" i="39" s="1"/>
  <c r="P253" i="37"/>
  <c r="P254" i="37" s="1"/>
  <c r="H253" i="37"/>
  <c r="H254" i="37" s="1"/>
  <c r="F253" i="38"/>
  <c r="F254" i="38" s="1"/>
  <c r="L253" i="37"/>
  <c r="L254" i="37" s="1"/>
  <c r="J253" i="37"/>
  <c r="J254" i="37" s="1"/>
  <c r="G15" i="37" s="1"/>
  <c r="L253" i="39"/>
  <c r="L254" i="39" s="1"/>
  <c r="I222" i="38"/>
  <c r="I209" i="38"/>
  <c r="I242" i="38"/>
  <c r="I207" i="38"/>
  <c r="I240" i="38"/>
  <c r="I216" i="38"/>
  <c r="I227" i="38"/>
  <c r="I245" i="38"/>
  <c r="I223" i="38"/>
  <c r="I211" i="38"/>
  <c r="I249" i="38"/>
  <c r="I220" i="38"/>
  <c r="I230" i="38"/>
  <c r="I218" i="38"/>
  <c r="I200" i="38"/>
  <c r="I212" i="38"/>
  <c r="I235" i="38"/>
  <c r="I215" i="38"/>
  <c r="I213" i="38"/>
  <c r="I203" i="38"/>
  <c r="I205" i="38"/>
  <c r="I247" i="38"/>
  <c r="I210" i="38"/>
  <c r="I206" i="38"/>
  <c r="I221" i="38"/>
  <c r="I234" i="38"/>
  <c r="I219" i="38"/>
  <c r="I232" i="38"/>
  <c r="I250" i="38"/>
  <c r="I244" i="38"/>
  <c r="I236" i="38"/>
  <c r="I229" i="38"/>
  <c r="I238" i="38"/>
  <c r="I239" i="38"/>
  <c r="I246" i="38"/>
  <c r="I226" i="38"/>
  <c r="I241" i="38"/>
  <c r="I225" i="38"/>
  <c r="I214" i="38"/>
  <c r="I231" i="38"/>
  <c r="I217" i="38"/>
  <c r="I243" i="38"/>
  <c r="I208" i="38"/>
  <c r="I228" i="38"/>
  <c r="I202" i="38"/>
  <c r="I251" i="38"/>
  <c r="I233" i="38"/>
  <c r="J219" i="38" l="1"/>
  <c r="J239" i="38"/>
  <c r="J251" i="38"/>
  <c r="J253" i="38" l="1"/>
  <c r="J254" i="38" s="1"/>
  <c r="G15" i="38" s="1"/>
</calcChain>
</file>

<file path=xl/sharedStrings.xml><?xml version="1.0" encoding="utf-8"?>
<sst xmlns="http://schemas.openxmlformats.org/spreadsheetml/2006/main" count="918" uniqueCount="271">
  <si>
    <t>Country:</t>
  </si>
  <si>
    <t>Market Node:</t>
  </si>
  <si>
    <t>Year:</t>
  </si>
  <si>
    <t>Scenario:</t>
  </si>
  <si>
    <t>Fuel &amp; Plant type</t>
  </si>
  <si>
    <t>Nuclear</t>
  </si>
  <si>
    <t>Type</t>
  </si>
  <si>
    <t>Fuel</t>
  </si>
  <si>
    <t>30% - 37%</t>
  </si>
  <si>
    <t>53% - 60%</t>
  </si>
  <si>
    <t>ENTSO-E Market Modelling Database</t>
  </si>
  <si>
    <t>Category #</t>
  </si>
  <si>
    <t>Efficiency range in NCV terms</t>
  </si>
  <si>
    <t>Standard efficiency in NCV terms</t>
  </si>
  <si>
    <t>Unavailability</t>
  </si>
  <si>
    <t>Minimum stable generation</t>
  </si>
  <si>
    <t>Variable O&amp;M cost</t>
  </si>
  <si>
    <t>winter</t>
  </si>
  <si>
    <t>%</t>
  </si>
  <si>
    <t>MW/h</t>
  </si>
  <si>
    <t>hours</t>
  </si>
  <si>
    <t>kg / Net GJ</t>
  </si>
  <si>
    <t>€/MWh</t>
  </si>
  <si>
    <t>Lignite</t>
  </si>
  <si>
    <t>old 1</t>
  </si>
  <si>
    <t>3.3</t>
  </si>
  <si>
    <t>old 2</t>
  </si>
  <si>
    <t>new</t>
  </si>
  <si>
    <t>Lignite CCS</t>
  </si>
  <si>
    <t>Hard coal</t>
  </si>
  <si>
    <t>Hard coal CCS</t>
  </si>
  <si>
    <t>Gas</t>
  </si>
  <si>
    <t>conventional old 1</t>
  </si>
  <si>
    <t>1.1</t>
  </si>
  <si>
    <t>conventional old 2</t>
  </si>
  <si>
    <t>CCGT old 1</t>
  </si>
  <si>
    <t>1.6</t>
  </si>
  <si>
    <t>CCGT old 2</t>
  </si>
  <si>
    <t>CCGT new</t>
  </si>
  <si>
    <t>CCGT CCS</t>
  </si>
  <si>
    <t>OCGT new</t>
  </si>
  <si>
    <t>Light oil</t>
  </si>
  <si>
    <t>32% - 38%</t>
  </si>
  <si>
    <t>Heavy oil</t>
  </si>
  <si>
    <t>Oil shale</t>
  </si>
  <si>
    <t>number of units</t>
  </si>
  <si>
    <t>CCS</t>
  </si>
  <si>
    <t>number of days</t>
  </si>
  <si>
    <t>annual rate</t>
  </si>
  <si>
    <t>Planned outage</t>
  </si>
  <si>
    <t>RoR</t>
  </si>
  <si>
    <t>Total</t>
  </si>
  <si>
    <t>GWh</t>
  </si>
  <si>
    <t>MW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</si>
  <si>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</si>
  <si>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</si>
  <si>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</si>
  <si>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</si>
  <si>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</si>
  <si>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</si>
  <si>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</si>
  <si>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</si>
  <si>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</si>
  <si>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</si>
  <si>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</si>
  <si>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</si>
  <si>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</si>
  <si>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</si>
  <si>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</si>
  <si>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</si>
  <si>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</si>
  <si>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</si>
  <si>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</si>
  <si>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</si>
  <si>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</si>
  <si>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</si>
  <si>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</si>
  <si>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</si>
  <si>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</si>
  <si>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</si>
  <si>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</si>
  <si>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</si>
  <si>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</si>
  <si>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</si>
  <si>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</si>
  <si>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</si>
  <si>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</si>
  <si>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</si>
  <si>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</si>
  <si>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</si>
  <si>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</si>
  <si>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</si>
  <si>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</si>
  <si>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</si>
  <si>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</si>
  <si>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</si>
  <si>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</si>
  <si>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</si>
  <si>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</si>
  <si>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</si>
  <si>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</si>
  <si>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</si>
  <si>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</si>
  <si>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</si>
  <si>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</si>
  <si>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r>
      <t>CO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emission factor</t>
    </r>
  </si>
  <si>
    <t>Min Time on</t>
  </si>
  <si>
    <t>Min Time off</t>
  </si>
  <si>
    <t>-</t>
  </si>
  <si>
    <t>30% - 35%</t>
  </si>
  <si>
    <t>old</t>
  </si>
  <si>
    <t>Standard thermal characteristics</t>
  </si>
  <si>
    <t>Fuel &amp; CO2 prices</t>
  </si>
  <si>
    <t>Ramp up rate</t>
  </si>
  <si>
    <t>Ramp down rate</t>
  </si>
  <si>
    <t>Forced outage</t>
  </si>
  <si>
    <t>% of max output power</t>
  </si>
  <si>
    <t>Default thermal characteristics</t>
  </si>
  <si>
    <t>(can be changed by TSOs in "Thermal" sheet)</t>
  </si>
  <si>
    <t>Total reservoir capacity (GWh):</t>
  </si>
  <si>
    <t>Generation</t>
  </si>
  <si>
    <t>Min Generation</t>
  </si>
  <si>
    <t>Max Generation</t>
  </si>
  <si>
    <t>net generating capacity 
(MW)</t>
  </si>
  <si>
    <t>OCGT old</t>
  </si>
  <si>
    <t>Annual Reservoir</t>
  </si>
  <si>
    <t>% of annual number of days</t>
  </si>
  <si>
    <t>Weekly reservoir</t>
  </si>
  <si>
    <t>Daily reservoir</t>
  </si>
  <si>
    <t>Total turbining capacity (MW):</t>
  </si>
  <si>
    <t>Starting res. level</t>
  </si>
  <si>
    <t>Inflow</t>
  </si>
  <si>
    <t>Minimum pumping</t>
  </si>
  <si>
    <t>Max Pumping</t>
  </si>
  <si>
    <t>Week 53</t>
  </si>
  <si>
    <t>ResCap/PumpingCap:</t>
  </si>
  <si>
    <t>25-168 hours</t>
  </si>
  <si>
    <t>0-24 hours</t>
  </si>
  <si>
    <t>Pump Storage</t>
  </si>
  <si>
    <t xml:space="preserve">Pump Storage &amp; Storage </t>
  </si>
  <si>
    <t>Swell RoR and Daily Storage</t>
  </si>
  <si>
    <t>Annual reservoir</t>
  </si>
  <si>
    <t>Total pumping capacity of pump storage (MW):</t>
  </si>
  <si>
    <t>Weekly Reservoir</t>
  </si>
  <si>
    <t>Daily Reservoir</t>
  </si>
  <si>
    <t>GWh/week</t>
  </si>
  <si>
    <t>Net GJ /MW. start</t>
  </si>
  <si>
    <t>38% - 43%</t>
  </si>
  <si>
    <t>New</t>
  </si>
  <si>
    <t>44% - 46%</t>
  </si>
  <si>
    <t>30% - 40%</t>
  </si>
  <si>
    <t>6.6</t>
  </si>
  <si>
    <t>25% - 38%</t>
  </si>
  <si>
    <t>39% - 42%</t>
  </si>
  <si>
    <t>33% - 44%</t>
  </si>
  <si>
    <t>45% - 52%</t>
  </si>
  <si>
    <t>43% - 52%</t>
  </si>
  <si>
    <t>3.2</t>
  </si>
  <si>
    <t>35% - 38%</t>
  </si>
  <si>
    <t>39% - 44%</t>
  </si>
  <si>
    <t>25% - 37%</t>
  </si>
  <si>
    <t>28% - 33%</t>
  </si>
  <si>
    <t>34% - 39%</t>
  </si>
  <si>
    <t>Fixed generation reduction</t>
  </si>
  <si>
    <t>(% of max power)</t>
  </si>
  <si>
    <t> For all unit types, hourly ramp rate is equal to the average unit size. </t>
  </si>
  <si>
    <t> For all unit types, hourly ramp rate is equal to the average unit size.</t>
  </si>
  <si>
    <t>(cannot be changed by TSOs)</t>
  </si>
  <si>
    <t>ENTSO-E Market Modelling Database: Hydro</t>
  </si>
  <si>
    <t>Nuclear units are defined as flexible by default. They can be set to must-run in sheet "Thermal"</t>
  </si>
  <si>
    <t>Additional information if your electricity market tool can handle different types of startup (hot, warm and cold)</t>
  </si>
  <si>
    <t>If your electricity market tool cannot handle startup cost in €, but only additional fuel consumption</t>
  </si>
  <si>
    <t>Start-up fuel consumption - warm start</t>
  </si>
  <si>
    <t>Start-up fix cost (e.g. wear) warm start</t>
  </si>
  <si>
    <t>Start-up fuel consumption - cold start</t>
  </si>
  <si>
    <t>Start-up fix cost (e.g. wear) cold start</t>
  </si>
  <si>
    <t>Start-up fuel consumption - hot start</t>
  </si>
  <si>
    <t>Start-up fix cost (e.g. wear) hot start</t>
  </si>
  <si>
    <t>Equivalent Start-up fuel consumption warm start</t>
  </si>
  <si>
    <t>Equivalent Start-up fuel consumption cold start</t>
  </si>
  <si>
    <t>Equivalent Start-up fuel consumption hot start</t>
  </si>
  <si>
    <t>€ /MW. start</t>
  </si>
  <si>
    <t>Transition time [h] from hot to warm</t>
  </si>
  <si>
    <t>Transition time [h] from hot to cold</t>
  </si>
  <si>
    <t>Mean time to repair</t>
  </si>
  <si>
    <t>Days</t>
  </si>
  <si>
    <t>Data below taken from 'Thermal' sheet</t>
  </si>
  <si>
    <t xml:space="preserve">General information provided by TF Scenario Building and Working Group Data &amp; Modelling </t>
  </si>
  <si>
    <t>↑</t>
  </si>
  <si>
    <t>Final res. level</t>
  </si>
  <si>
    <t>2030 Sustainable Tranistion</t>
  </si>
  <si>
    <t>1,</t>
  </si>
  <si>
    <t>2,</t>
  </si>
  <si>
    <t>3,</t>
  </si>
  <si>
    <t>4,</t>
  </si>
  <si>
    <t>5,</t>
  </si>
  <si>
    <t>6,</t>
  </si>
  <si>
    <t>7,</t>
  </si>
  <si>
    <t>8,</t>
  </si>
  <si>
    <t>9,</t>
  </si>
  <si>
    <t>10,</t>
  </si>
  <si>
    <t>11,</t>
  </si>
  <si>
    <t>12,</t>
  </si>
  <si>
    <t>13,</t>
  </si>
  <si>
    <t>14,</t>
  </si>
  <si>
    <t>15,</t>
  </si>
  <si>
    <t>16,</t>
  </si>
  <si>
    <t>17,</t>
  </si>
  <si>
    <t>18,</t>
  </si>
  <si>
    <t>19,</t>
  </si>
  <si>
    <t>20,</t>
  </si>
  <si>
    <t>21,</t>
  </si>
  <si>
    <t>22,</t>
  </si>
  <si>
    <t>23,</t>
  </si>
  <si>
    <t>24,</t>
  </si>
  <si>
    <t>25,</t>
  </si>
  <si>
    <t>26,</t>
  </si>
  <si>
    <t>27,</t>
  </si>
  <si>
    <t>28,</t>
  </si>
  <si>
    <t>29,</t>
  </si>
  <si>
    <t>30,</t>
  </si>
  <si>
    <t>31,</t>
  </si>
  <si>
    <t>32,</t>
  </si>
  <si>
    <t>33,</t>
  </si>
  <si>
    <t>34,</t>
  </si>
  <si>
    <t>35,</t>
  </si>
  <si>
    <t>36,</t>
  </si>
  <si>
    <t>37,</t>
  </si>
  <si>
    <t>38,</t>
  </si>
  <si>
    <t>39,</t>
  </si>
  <si>
    <t>40,</t>
  </si>
  <si>
    <t>41,</t>
  </si>
  <si>
    <t>42,</t>
  </si>
  <si>
    <t>43,</t>
  </si>
  <si>
    <t>44,</t>
  </si>
  <si>
    <t>45,</t>
  </si>
  <si>
    <t>46,</t>
  </si>
  <si>
    <t>47,</t>
  </si>
  <si>
    <t>48,</t>
  </si>
  <si>
    <t>49,</t>
  </si>
  <si>
    <t>50,</t>
  </si>
  <si>
    <t>51,</t>
  </si>
  <si>
    <t>52,</t>
  </si>
  <si>
    <t>53;</t>
  </si>
  <si>
    <t>Study Year:</t>
  </si>
  <si>
    <t>Historic year on which data is based:</t>
  </si>
  <si>
    <t>Week 1 (starting Monday)</t>
  </si>
  <si>
    <t>DATA REFERS TO NORMAL HYDROLOGICAL CONDITIONS</t>
  </si>
  <si>
    <t>please check again the probability that you have inserted…the sum should be 100!</t>
  </si>
  <si>
    <t>wet
[%]</t>
  </si>
  <si>
    <t>normal
[%]</t>
  </si>
  <si>
    <t>dry
[%]</t>
  </si>
  <si>
    <t>ENTSO-E Market Modelling Database: Additional information for MAF sensitivities</t>
  </si>
  <si>
    <t>Instructions:
- please indicate here which part of your 'thermal' capacities are at risk of being mothballed?
- …</t>
  </si>
  <si>
    <r>
      <t>DATA REFERS TO DRY HYDROLOGICAL CONDITIONS.</t>
    </r>
    <r>
      <rPr>
        <b/>
        <sz val="10"/>
        <color indexed="10"/>
        <rFont val="Arial"/>
        <family val="2"/>
      </rPr>
      <t xml:space="preserve"> Only use if variation is significant compare to 'normal' hydrological condition</t>
    </r>
  </si>
  <si>
    <r>
      <t xml:space="preserve">DATA REFERS TO WET HYDROHYDROLOGICAL CONDITIONS. </t>
    </r>
    <r>
      <rPr>
        <b/>
        <sz val="10"/>
        <color indexed="10"/>
        <rFont val="Arial"/>
        <family val="2"/>
      </rPr>
      <t>Only use if variation is significant compare to 'normal' hydrological condition</t>
    </r>
  </si>
  <si>
    <t>Units at risk of being mothballed or decommissioned</t>
  </si>
  <si>
    <t>Fuel prices are located at the following location [some updates will be still possible after pubblication of World Energy Outlook in november 2016, feedback to TF Scenario Building]:</t>
  </si>
  <si>
    <t>2020 and 2025 files only</t>
  </si>
  <si>
    <t>Instructions:
- please indicate whether each 'climatic' year between 1982 and 2015 should be considered wet, normal, or dry (only if significant differences and if hydro wet/dry sheet are filled in) by coordinating with the LACs of your hydrological region (circle below)
- if 20xx was 'wet' write '100' under 'wet' column
- if the year XX was "nearly wet" put '50' in wet column and '50' in normal column
- if not relevant, leave '100' in 'normal' column</t>
  </si>
  <si>
    <t>https://extra.entsoe.eu/SDC/DM/subgroup%20I%20%20PEMMDB%2020%20hydro%20BTC%20PECD%2020/Price%20proposal_TYNDP2018_v4.xlsx</t>
  </si>
  <si>
    <t>1982-2015</t>
  </si>
  <si>
    <t>CCGT present 1</t>
  </si>
  <si>
    <t>CCGT present 2</t>
  </si>
  <si>
    <t xml:space="preserve">General information provided by WG Scenario Building and Working Group Data &amp; Modelling </t>
  </si>
  <si>
    <t>% of max output power / min</t>
  </si>
  <si>
    <t>Hydrogen</t>
  </si>
  <si>
    <t>CCGT</t>
  </si>
  <si>
    <t>OCGT</t>
  </si>
  <si>
    <t>Fuel cell</t>
  </si>
  <si>
    <t>34% - 60%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</si>
</sst>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.0"/>
    <numFmt numFmtId="166" formatCode="_-* #,##0\ _F_t_-;\-* #,##0\ _F_t_-;_-* &quot;-&quot;??\ _F_t_-;_-@_-"/>
  </numFmts>
  <fonts count="51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8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b/>
      <sz val="10"/>
      <name val="Calibri"/>
      <family val="2"/>
    </font>
    <font>
      <b/>
      <sz val="10"/>
      <color indexed="10"/>
      <name val="Arial"/>
      <family val="2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Times New Roman"/>
      <family val="1"/>
    </font>
    <font>
      <sz val="14"/>
      <color rgb="FFFF0000"/>
      <name val="Times New Roman"/>
      <family val="1"/>
    </font>
    <font>
      <b/>
      <sz val="10"/>
      <color rgb="FFFF0000"/>
      <name val="Arial"/>
      <family val="2"/>
    </font>
    <font>
      <sz val="11"/>
      <color rgb="FFFF0000"/>
      <name val="Calibri"/>
      <family val="2"/>
    </font>
    <font>
      <sz val="16"/>
      <color rgb="FFFF0000"/>
      <name val="Arial"/>
      <family val="2"/>
    </font>
    <font>
      <sz val="14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</fills>
  <borders count="7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</borders>
  <cellStyleXfs count="446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20" fillId="8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39" fillId="29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2" borderId="0" applyNumberFormat="0" applyBorder="0" applyAlignment="0" applyProtection="0"/>
    <xf numFmtId="0" fontId="22" fillId="9" borderId="1" applyNumberFormat="0" applyAlignment="0" applyProtection="0"/>
    <xf numFmtId="0" fontId="23" fillId="9" borderId="2" applyNumberFormat="0" applyAlignment="0" applyProtection="0"/>
    <xf numFmtId="164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4" fillId="3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40" fillId="0" borderId="7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" fillId="0" borderId="0"/>
    <xf numFmtId="0" fontId="43" fillId="0" borderId="0"/>
    <xf numFmtId="0" fontId="21" fillId="5" borderId="6" applyNumberFormat="0" applyFont="0" applyAlignment="0" applyProtection="0"/>
    <xf numFmtId="9" fontId="6" fillId="0" borderId="0" applyFont="0" applyFill="0" applyBorder="0" applyAlignment="0" applyProtection="0"/>
    <xf numFmtId="0" fontId="28" fillId="17" borderId="0" applyNumberFormat="0" applyBorder="0" applyAlignment="0" applyProtection="0"/>
    <xf numFmtId="0" fontId="21" fillId="0" borderId="0"/>
    <xf numFmtId="49" fontId="1" fillId="0" borderId="7" applyFill="0" applyProtection="0">
      <alignment horizontal="right" vertical="top" wrapText="1"/>
    </xf>
    <xf numFmtId="49" fontId="6" fillId="0" borderId="7" applyFill="0" applyProtection="0">
      <alignment horizontal="righ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49" fontId="6" fillId="0" borderId="7" applyFill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8" fillId="20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11" fillId="19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1" fontId="6" fillId="0" borderId="7" applyFill="0" applyProtection="0">
      <alignment horizontal="right" vertical="top" wrapText="1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1" fontId="6" fillId="0" borderId="7" applyFill="0" applyProtection="0">
      <alignment horizontal="right" vertical="top" wrapText="1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2" fontId="6" fillId="0" borderId="7" applyFill="0" applyProtection="0">
      <alignment horizontal="right" vertical="top" wrapText="1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2" fillId="18" borderId="7" applyNumberFormat="0" applyProtection="0">
      <alignment horizontal="right"/>
    </xf>
    <xf numFmtId="0" fontId="6" fillId="0" borderId="7" applyFill="0" applyProtection="0">
      <alignment horizontal="right" vertical="top" wrapText="1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3" fillId="18" borderId="0" applyNumberFormat="0" applyBorder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49" fontId="1" fillId="0" borderId="7" applyFill="0" applyProtection="0">
      <alignment horizontal="righ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6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6" fillId="0" borderId="7" applyFill="0" applyProtection="0">
      <alignment horizontal="right" vertical="top" wrapText="1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3" fillId="18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49" fontId="1" fillId="0" borderId="7" applyFill="0" applyProtection="0">
      <alignment horizontal="righ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9" fillId="18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0" fontId="7" fillId="18" borderId="7" applyNumberFormat="0" applyProtection="0">
      <alignment horizontal="left"/>
    </xf>
    <xf numFmtId="49" fontId="1" fillId="0" borderId="7" applyFill="0" applyProtection="0">
      <alignment horizontal="right" vertical="top" wrapText="1"/>
    </xf>
    <xf numFmtId="49" fontId="6" fillId="0" borderId="7" applyFill="0" applyProtection="0">
      <alignment horizontal="right"/>
    </xf>
    <xf numFmtId="49" fontId="6" fillId="0" borderId="7" applyFill="0" applyProtection="0">
      <alignment horizontal="right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6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3" fillId="18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49" fontId="1" fillId="0" borderId="7" applyFill="0" applyProtection="0">
      <alignment horizontal="righ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6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3" fillId="18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49" fontId="1" fillId="0" borderId="7" applyFill="0" applyProtection="0">
      <alignment horizontal="righ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3" fillId="18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49" fontId="1" fillId="0" borderId="7" applyFill="0" applyProtection="0">
      <alignment horizontal="righ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4" fillId="19" borderId="0" applyNumberFormat="0" applyBorder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5" fillId="20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1" fillId="0" borderId="7" applyFill="0" applyProtection="0">
      <alignment horizontal="right" vertical="top" wrapText="1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2" fillId="18" borderId="7" applyNumberFormat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2" fillId="18" borderId="7" applyNumberFormat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49" fontId="1" fillId="0" borderId="7" applyFill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5" fillId="20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2" fillId="18" borderId="7" applyNumberFormat="0" applyProtection="0">
      <alignment horizontal="righ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3" fillId="18" borderId="0" applyNumberFormat="0" applyBorder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49" fontId="1" fillId="0" borderId="7" applyFill="0" applyProtection="0">
      <alignment horizontal="righ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7" fillId="18" borderId="7" applyNumberFormat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7" fillId="18" borderId="7" applyNumberFormat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49" fontId="6" fillId="0" borderId="7" applyFill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11" fillId="19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0" fontId="29" fillId="0" borderId="0" applyNumberFormat="0" applyFill="0" applyBorder="0" applyAlignment="0" applyProtection="0"/>
    <xf numFmtId="0" fontId="30" fillId="0" borderId="4" applyNumberFormat="0" applyFill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15" borderId="10" applyNumberFormat="0" applyAlignment="0" applyProtection="0"/>
  </cellStyleXfs>
  <cellXfs count="313">
    <xf numFmtId="0" fontId="0" fillId="0" borderId="0" xfId="0"/>
    <xf numFmtId="0" fontId="6" fillId="0" borderId="0" xfId="37"/>
    <xf numFmtId="0" fontId="6" fillId="0" borderId="0" xfId="37" applyBorder="1"/>
    <xf numFmtId="0" fontId="6" fillId="0" borderId="14" xfId="37" applyBorder="1"/>
    <xf numFmtId="0" fontId="6" fillId="0" borderId="15" xfId="37" applyBorder="1"/>
    <xf numFmtId="0" fontId="7" fillId="18" borderId="16" xfId="187" applyBorder="1" applyAlignment="1">
      <alignment horizontal="left"/>
    </xf>
    <xf numFmtId="0" fontId="7" fillId="18" borderId="17" xfId="187" applyBorder="1" applyAlignment="1">
      <alignment horizontal="left"/>
    </xf>
    <xf numFmtId="0" fontId="7" fillId="18" borderId="18" xfId="187" quotePrefix="1" applyBorder="1" applyAlignment="1">
      <alignment horizontal="left"/>
    </xf>
    <xf numFmtId="0" fontId="7" fillId="18" borderId="19" xfId="187" quotePrefix="1" applyBorder="1" applyAlignment="1">
      <alignment horizontal="left"/>
    </xf>
    <xf numFmtId="0" fontId="6" fillId="0" borderId="20" xfId="37" applyBorder="1"/>
    <xf numFmtId="1" fontId="6" fillId="20" borderId="21" xfId="201" applyFill="1" applyBorder="1">
      <alignment horizontal="right" vertical="top" wrapText="1"/>
    </xf>
    <xf numFmtId="0" fontId="6" fillId="21" borderId="22" xfId="37" applyFill="1" applyBorder="1" applyAlignment="1">
      <alignment horizontal="right"/>
    </xf>
    <xf numFmtId="0" fontId="2" fillId="18" borderId="7" xfId="347" applyAlignment="1">
      <alignment horizontal="right"/>
    </xf>
    <xf numFmtId="0" fontId="7" fillId="18" borderId="7" xfId="244" applyFont="1" applyAlignment="1">
      <alignment horizontal="right"/>
    </xf>
    <xf numFmtId="0" fontId="9" fillId="23" borderId="0" xfId="119" applyFill="1">
      <alignment horizontal="left"/>
    </xf>
    <xf numFmtId="0" fontId="9" fillId="23" borderId="0" xfId="273" applyFont="1" applyFill="1">
      <alignment horizontal="left"/>
    </xf>
    <xf numFmtId="0" fontId="9" fillId="23" borderId="0" xfId="191" applyFont="1" applyFill="1" applyAlignment="1">
      <alignment horizontal="left"/>
    </xf>
    <xf numFmtId="0" fontId="9" fillId="23" borderId="0" xfId="191" applyFill="1">
      <alignment horizontal="left"/>
    </xf>
    <xf numFmtId="0" fontId="3" fillId="23" borderId="0" xfId="273" applyFill="1">
      <alignment horizontal="left"/>
    </xf>
    <xf numFmtId="0" fontId="7" fillId="21" borderId="7" xfId="37" applyFont="1" applyFill="1" applyBorder="1" applyAlignment="1">
      <alignment horizontal="right"/>
    </xf>
    <xf numFmtId="0" fontId="7" fillId="21" borderId="7" xfId="37" quotePrefix="1" applyFont="1" applyFill="1" applyBorder="1" applyAlignment="1">
      <alignment horizontal="right"/>
    </xf>
    <xf numFmtId="0" fontId="6" fillId="0" borderId="0" xfId="37" applyAlignment="1">
      <alignment horizontal="right"/>
    </xf>
    <xf numFmtId="0" fontId="6" fillId="0" borderId="0" xfId="37" applyAlignment="1">
      <alignment horizontal="center"/>
    </xf>
    <xf numFmtId="0" fontId="7" fillId="18" borderId="20" xfId="187" quotePrefix="1" applyFont="1" applyBorder="1" applyAlignment="1">
      <alignment horizontal="center"/>
    </xf>
    <xf numFmtId="0" fontId="7" fillId="18" borderId="25" xfId="187" applyBorder="1" applyAlignment="1">
      <alignment horizontal="center"/>
    </xf>
    <xf numFmtId="0" fontId="6" fillId="23" borderId="0" xfId="37" applyFill="1" applyBorder="1"/>
    <xf numFmtId="0" fontId="7" fillId="23" borderId="0" xfId="187" applyFont="1" applyFill="1" applyBorder="1" applyAlignment="1">
      <alignment horizontal="center"/>
    </xf>
    <xf numFmtId="0" fontId="7" fillId="21" borderId="0" xfId="187" applyFont="1" applyFill="1" applyBorder="1" applyAlignment="1">
      <alignment vertical="center"/>
    </xf>
    <xf numFmtId="0" fontId="7" fillId="18" borderId="26" xfId="187" applyBorder="1" applyAlignment="1">
      <alignment horizontal="left"/>
    </xf>
    <xf numFmtId="0" fontId="7" fillId="21" borderId="27" xfId="187" quotePrefix="1" applyFont="1" applyFill="1" applyBorder="1" applyAlignment="1">
      <alignment horizontal="left"/>
    </xf>
    <xf numFmtId="0" fontId="7" fillId="21" borderId="28" xfId="187" quotePrefix="1" applyFont="1" applyFill="1" applyBorder="1" applyAlignment="1">
      <alignment horizontal="left"/>
    </xf>
    <xf numFmtId="0" fontId="6" fillId="21" borderId="28" xfId="37" applyFill="1" applyBorder="1"/>
    <xf numFmtId="0" fontId="6" fillId="21" borderId="29" xfId="37" applyFill="1" applyBorder="1"/>
    <xf numFmtId="0" fontId="7" fillId="18" borderId="20" xfId="187" applyBorder="1" applyAlignment="1">
      <alignment horizontal="left"/>
    </xf>
    <xf numFmtId="0" fontId="7" fillId="21" borderId="30" xfId="187" quotePrefix="1" applyFont="1" applyFill="1" applyBorder="1" applyAlignment="1">
      <alignment horizontal="left"/>
    </xf>
    <xf numFmtId="0" fontId="7" fillId="21" borderId="0" xfId="187" quotePrefix="1" applyFont="1" applyFill="1" applyBorder="1" applyAlignment="1">
      <alignment horizontal="left"/>
    </xf>
    <xf numFmtId="0" fontId="6" fillId="21" borderId="0" xfId="37" applyFill="1" applyBorder="1"/>
    <xf numFmtId="0" fontId="6" fillId="21" borderId="14" xfId="37" applyFill="1" applyBorder="1"/>
    <xf numFmtId="0" fontId="6" fillId="0" borderId="30" xfId="37" applyBorder="1"/>
    <xf numFmtId="0" fontId="0" fillId="0" borderId="20" xfId="0" applyBorder="1"/>
    <xf numFmtId="0" fontId="0" fillId="0" borderId="14" xfId="0" applyBorder="1"/>
    <xf numFmtId="0" fontId="6" fillId="23" borderId="20" xfId="37" applyFill="1" applyBorder="1"/>
    <xf numFmtId="0" fontId="6" fillId="23" borderId="31" xfId="37" applyFill="1" applyBorder="1"/>
    <xf numFmtId="0" fontId="6" fillId="0" borderId="32" xfId="37" applyFill="1" applyBorder="1"/>
    <xf numFmtId="0" fontId="6" fillId="0" borderId="33" xfId="37" applyFill="1" applyBorder="1"/>
    <xf numFmtId="0" fontId="7" fillId="18" borderId="18" xfId="187" applyBorder="1" applyAlignment="1">
      <alignment horizontal="left"/>
    </xf>
    <xf numFmtId="0" fontId="6" fillId="0" borderId="27" xfId="37" applyBorder="1"/>
    <xf numFmtId="0" fontId="7" fillId="23" borderId="30" xfId="187" applyFont="1" applyFill="1" applyBorder="1" applyAlignment="1">
      <alignment horizontal="center"/>
    </xf>
    <xf numFmtId="0" fontId="7" fillId="18" borderId="26" xfId="187" applyFont="1" applyBorder="1" applyAlignment="1">
      <alignment horizontal="center"/>
    </xf>
    <xf numFmtId="0" fontId="7" fillId="18" borderId="26" xfId="187" quotePrefix="1" applyBorder="1" applyAlignment="1">
      <alignment horizontal="center"/>
    </xf>
    <xf numFmtId="0" fontId="7" fillId="18" borderId="20" xfId="187" applyBorder="1" applyAlignment="1">
      <alignment horizontal="center"/>
    </xf>
    <xf numFmtId="0" fontId="6" fillId="0" borderId="0" xfId="37" quotePrefix="1" applyFont="1" applyAlignment="1">
      <alignment horizontal="left"/>
    </xf>
    <xf numFmtId="0" fontId="7" fillId="18" borderId="25" xfId="187" quotePrefix="1" applyFont="1" applyBorder="1" applyAlignment="1">
      <alignment horizontal="center"/>
    </xf>
    <xf numFmtId="0" fontId="6" fillId="21" borderId="34" xfId="37" quotePrefix="1" applyFill="1" applyBorder="1" applyAlignment="1">
      <alignment horizontal="right"/>
    </xf>
    <xf numFmtId="1" fontId="6" fillId="20" borderId="31" xfId="201" applyFill="1" applyBorder="1">
      <alignment horizontal="right" vertical="top" wrapText="1"/>
    </xf>
    <xf numFmtId="1" fontId="6" fillId="24" borderId="21" xfId="37" applyNumberFormat="1" applyFill="1" applyBorder="1"/>
    <xf numFmtId="1" fontId="6" fillId="20" borderId="35" xfId="37" applyNumberFormat="1" applyFill="1" applyBorder="1"/>
    <xf numFmtId="1" fontId="6" fillId="24" borderId="35" xfId="37" applyNumberFormat="1" applyFill="1" applyBorder="1"/>
    <xf numFmtId="2" fontId="6" fillId="20" borderId="35" xfId="37" applyNumberFormat="1" applyFill="1" applyBorder="1"/>
    <xf numFmtId="2" fontId="6" fillId="20" borderId="21" xfId="201" applyNumberFormat="1" applyFill="1" applyBorder="1">
      <alignment horizontal="right" vertical="top" wrapText="1"/>
    </xf>
    <xf numFmtId="2" fontId="6" fillId="0" borderId="0" xfId="37" applyNumberFormat="1" applyBorder="1"/>
    <xf numFmtId="2" fontId="6" fillId="20" borderId="31" xfId="201" applyNumberFormat="1" applyFill="1" applyBorder="1">
      <alignment horizontal="right" vertical="top" wrapText="1"/>
    </xf>
    <xf numFmtId="2" fontId="6" fillId="0" borderId="0" xfId="37" applyNumberFormat="1"/>
    <xf numFmtId="0" fontId="9" fillId="23" borderId="0" xfId="119" applyFont="1" applyFill="1">
      <alignment horizontal="left"/>
    </xf>
    <xf numFmtId="0" fontId="21" fillId="23" borderId="0" xfId="42" applyFill="1"/>
    <xf numFmtId="0" fontId="21" fillId="0" borderId="0" xfId="42"/>
    <xf numFmtId="0" fontId="21" fillId="0" borderId="0" xfId="42" applyFill="1"/>
    <xf numFmtId="0" fontId="21" fillId="0" borderId="0" xfId="42" applyFill="1" applyAlignment="1">
      <alignment horizontal="center" vertical="center"/>
    </xf>
    <xf numFmtId="0" fontId="21" fillId="0" borderId="0" xfId="42" applyAlignment="1"/>
    <xf numFmtId="0" fontId="12" fillId="0" borderId="0" xfId="42" applyFont="1" applyFill="1" applyBorder="1" applyAlignment="1">
      <alignment horizontal="center" vertical="center" wrapText="1"/>
    </xf>
    <xf numFmtId="0" fontId="12" fillId="25" borderId="12" xfId="42" applyFont="1" applyFill="1" applyBorder="1" applyAlignment="1">
      <alignment horizontal="center" vertical="center" wrapText="1"/>
    </xf>
    <xf numFmtId="0" fontId="12" fillId="25" borderId="7" xfId="42" applyFont="1" applyFill="1" applyBorder="1" applyAlignment="1">
      <alignment horizontal="center" vertical="center" wrapText="1"/>
    </xf>
    <xf numFmtId="0" fontId="12" fillId="26" borderId="36" xfId="42" applyFont="1" applyFill="1" applyBorder="1" applyAlignment="1">
      <alignment horizontal="center" wrapText="1"/>
    </xf>
    <xf numFmtId="0" fontId="12" fillId="27" borderId="36" xfId="42" applyFont="1" applyFill="1" applyBorder="1" applyAlignment="1">
      <alignment horizontal="center" wrapText="1"/>
    </xf>
    <xf numFmtId="0" fontId="12" fillId="27" borderId="15" xfId="42" applyFont="1" applyFill="1" applyBorder="1" applyAlignment="1">
      <alignment horizontal="center" wrapText="1"/>
    </xf>
    <xf numFmtId="0" fontId="12" fillId="0" borderId="20" xfId="42" applyFont="1" applyFill="1" applyBorder="1" applyAlignment="1">
      <alignment horizontal="center" wrapText="1"/>
    </xf>
    <xf numFmtId="0" fontId="12" fillId="27" borderId="31" xfId="42" applyFont="1" applyFill="1" applyBorder="1" applyAlignment="1">
      <alignment horizontal="center" wrapText="1"/>
    </xf>
    <xf numFmtId="0" fontId="12" fillId="27" borderId="16" xfId="42" applyFont="1" applyFill="1" applyBorder="1" applyAlignment="1">
      <alignment horizontal="center" wrapText="1"/>
    </xf>
    <xf numFmtId="0" fontId="12" fillId="0" borderId="31" xfId="42" applyFont="1" applyBorder="1" applyAlignment="1">
      <alignment horizontal="center" vertical="center" wrapText="1"/>
    </xf>
    <xf numFmtId="0" fontId="12" fillId="0" borderId="33" xfId="42" applyFont="1" applyBorder="1" applyAlignment="1">
      <alignment vertical="center" wrapText="1"/>
    </xf>
    <xf numFmtId="0" fontId="12" fillId="0" borderId="31" xfId="42" applyFont="1" applyBorder="1" applyAlignment="1">
      <alignment vertical="center" wrapText="1"/>
    </xf>
    <xf numFmtId="0" fontId="12" fillId="21" borderId="15" xfId="42" applyFont="1" applyFill="1" applyBorder="1" applyAlignment="1">
      <alignment horizontal="center" vertical="center" wrapText="1"/>
    </xf>
    <xf numFmtId="9" fontId="12" fillId="23" borderId="15" xfId="42" applyNumberFormat="1" applyFont="1" applyFill="1" applyBorder="1" applyAlignment="1">
      <alignment horizontal="center" vertical="center" wrapText="1"/>
    </xf>
    <xf numFmtId="0" fontId="12" fillId="23" borderId="15" xfId="42" applyFont="1" applyFill="1" applyBorder="1" applyAlignment="1">
      <alignment horizontal="center" vertical="center" wrapText="1"/>
    </xf>
    <xf numFmtId="165" fontId="12" fillId="23" borderId="15" xfId="42" applyNumberFormat="1" applyFont="1" applyFill="1" applyBorder="1" applyAlignment="1">
      <alignment horizontal="center" vertical="center" wrapText="1"/>
    </xf>
    <xf numFmtId="1" fontId="12" fillId="23" borderId="15" xfId="42" applyNumberFormat="1" applyFont="1" applyFill="1" applyBorder="1" applyAlignment="1">
      <alignment horizontal="center" vertical="center" wrapText="1"/>
    </xf>
    <xf numFmtId="165" fontId="12" fillId="0" borderId="30" xfId="42" applyNumberFormat="1" applyFont="1" applyFill="1" applyBorder="1" applyAlignment="1">
      <alignment horizontal="center" vertical="center" wrapText="1"/>
    </xf>
    <xf numFmtId="0" fontId="12" fillId="23" borderId="31" xfId="42" applyFont="1" applyFill="1" applyBorder="1" applyAlignment="1">
      <alignment horizontal="center" vertical="center" wrapText="1"/>
    </xf>
    <xf numFmtId="2" fontId="12" fillId="23" borderId="16" xfId="42" applyNumberFormat="1" applyFont="1" applyFill="1" applyBorder="1" applyAlignment="1">
      <alignment horizontal="center" vertical="center" wrapText="1"/>
    </xf>
    <xf numFmtId="2" fontId="12" fillId="23" borderId="15" xfId="42" applyNumberFormat="1" applyFont="1" applyFill="1" applyBorder="1" applyAlignment="1">
      <alignment horizontal="center" vertical="center" wrapText="1"/>
    </xf>
    <xf numFmtId="165" fontId="12" fillId="23" borderId="31" xfId="42" applyNumberFormat="1" applyFont="1" applyFill="1" applyBorder="1" applyAlignment="1">
      <alignment horizontal="center" vertical="center" wrapText="1"/>
    </xf>
    <xf numFmtId="0" fontId="12" fillId="0" borderId="32" xfId="42" applyFont="1" applyBorder="1" applyAlignment="1">
      <alignment vertical="center" wrapText="1"/>
    </xf>
    <xf numFmtId="0" fontId="12" fillId="21" borderId="31" xfId="42" applyFont="1" applyFill="1" applyBorder="1" applyAlignment="1">
      <alignment horizontal="center" vertical="center" wrapText="1"/>
    </xf>
    <xf numFmtId="9" fontId="12" fillId="23" borderId="33" xfId="42" applyNumberFormat="1" applyFont="1" applyFill="1" applyBorder="1" applyAlignment="1">
      <alignment horizontal="center" vertical="center" wrapText="1"/>
    </xf>
    <xf numFmtId="0" fontId="12" fillId="23" borderId="26" xfId="42" applyFont="1" applyFill="1" applyBorder="1" applyAlignment="1">
      <alignment horizontal="center" vertical="center" wrapText="1"/>
    </xf>
    <xf numFmtId="1" fontId="12" fillId="23" borderId="31" xfId="42" applyNumberFormat="1" applyFont="1" applyFill="1" applyBorder="1" applyAlignment="1">
      <alignment horizontal="center" vertical="center" wrapText="1"/>
    </xf>
    <xf numFmtId="0" fontId="12" fillId="23" borderId="20" xfId="42" applyFont="1" applyFill="1" applyBorder="1" applyAlignment="1">
      <alignment horizontal="center" vertical="center" wrapText="1"/>
    </xf>
    <xf numFmtId="0" fontId="12" fillId="0" borderId="20" xfId="42" applyFont="1" applyBorder="1" applyAlignment="1">
      <alignment horizontal="center" vertical="center" wrapText="1"/>
    </xf>
    <xf numFmtId="0" fontId="12" fillId="0" borderId="30" xfId="42" applyFont="1" applyBorder="1" applyAlignment="1">
      <alignment vertical="center" wrapText="1"/>
    </xf>
    <xf numFmtId="0" fontId="12" fillId="21" borderId="20" xfId="42" applyFont="1" applyFill="1" applyBorder="1" applyAlignment="1">
      <alignment horizontal="center" vertical="center" wrapText="1"/>
    </xf>
    <xf numFmtId="9" fontId="12" fillId="23" borderId="0" xfId="42" applyNumberFormat="1" applyFont="1" applyFill="1" applyAlignment="1">
      <alignment horizontal="center" vertical="center" wrapText="1"/>
    </xf>
    <xf numFmtId="0" fontId="12" fillId="23" borderId="14" xfId="42" applyFont="1" applyFill="1" applyBorder="1" applyAlignment="1">
      <alignment horizontal="center" vertical="center" wrapText="1"/>
    </xf>
    <xf numFmtId="165" fontId="12" fillId="23" borderId="14" xfId="42" applyNumberFormat="1" applyFont="1" applyFill="1" applyBorder="1" applyAlignment="1">
      <alignment horizontal="center" vertical="center" wrapText="1"/>
    </xf>
    <xf numFmtId="1" fontId="12" fillId="23" borderId="14" xfId="42" applyNumberFormat="1" applyFont="1" applyFill="1" applyBorder="1" applyAlignment="1">
      <alignment horizontal="center" vertical="center" wrapText="1"/>
    </xf>
    <xf numFmtId="165" fontId="12" fillId="23" borderId="20" xfId="42" applyNumberFormat="1" applyFont="1" applyFill="1" applyBorder="1" applyAlignment="1">
      <alignment horizontal="center" vertical="center" wrapText="1"/>
    </xf>
    <xf numFmtId="0" fontId="12" fillId="0" borderId="16" xfId="42" applyFont="1" applyBorder="1" applyAlignment="1">
      <alignment horizontal="center" vertical="center" wrapText="1"/>
    </xf>
    <xf numFmtId="0" fontId="12" fillId="0" borderId="17" xfId="42" applyFont="1" applyBorder="1" applyAlignment="1">
      <alignment vertical="center" wrapText="1"/>
    </xf>
    <xf numFmtId="0" fontId="12" fillId="21" borderId="16" xfId="42" applyFont="1" applyFill="1" applyBorder="1" applyAlignment="1">
      <alignment horizontal="center" vertical="center" wrapText="1"/>
    </xf>
    <xf numFmtId="9" fontId="12" fillId="23" borderId="18" xfId="42" applyNumberFormat="1" applyFont="1" applyFill="1" applyBorder="1" applyAlignment="1">
      <alignment horizontal="center" vertical="center" wrapText="1"/>
    </xf>
    <xf numFmtId="0" fontId="12" fillId="23" borderId="16" xfId="42" applyNumberFormat="1" applyFont="1" applyFill="1" applyBorder="1" applyAlignment="1">
      <alignment horizontal="center" vertical="center" wrapText="1"/>
    </xf>
    <xf numFmtId="0" fontId="12" fillId="23" borderId="19" xfId="42" applyFont="1" applyFill="1" applyBorder="1" applyAlignment="1">
      <alignment horizontal="center" vertical="center" wrapText="1"/>
    </xf>
    <xf numFmtId="165" fontId="12" fillId="23" borderId="19" xfId="42" applyNumberFormat="1" applyFont="1" applyFill="1" applyBorder="1" applyAlignment="1">
      <alignment horizontal="center" vertical="center" wrapText="1"/>
    </xf>
    <xf numFmtId="1" fontId="12" fillId="23" borderId="19" xfId="42" applyNumberFormat="1" applyFont="1" applyFill="1" applyBorder="1" applyAlignment="1">
      <alignment horizontal="center" vertical="center" wrapText="1"/>
    </xf>
    <xf numFmtId="165" fontId="12" fillId="23" borderId="16" xfId="42" applyNumberFormat="1" applyFont="1" applyFill="1" applyBorder="1" applyAlignment="1">
      <alignment horizontal="center" vertical="center" wrapText="1"/>
    </xf>
    <xf numFmtId="0" fontId="12" fillId="23" borderId="15" xfId="42" applyNumberFormat="1" applyFont="1" applyFill="1" applyBorder="1" applyAlignment="1">
      <alignment horizontal="center" vertical="center" wrapText="1"/>
    </xf>
    <xf numFmtId="0" fontId="10" fillId="0" borderId="0" xfId="42" applyFont="1"/>
    <xf numFmtId="0" fontId="12" fillId="0" borderId="26" xfId="42" applyFont="1" applyBorder="1" applyAlignment="1">
      <alignment horizontal="center" vertical="center" wrapText="1"/>
    </xf>
    <xf numFmtId="0" fontId="12" fillId="0" borderId="14" xfId="42" applyFont="1" applyBorder="1" applyAlignment="1">
      <alignment vertical="center" wrapText="1"/>
    </xf>
    <xf numFmtId="0" fontId="12" fillId="0" borderId="29" xfId="42" applyFont="1" applyBorder="1" applyAlignment="1">
      <alignment vertical="center" wrapText="1"/>
    </xf>
    <xf numFmtId="0" fontId="12" fillId="21" borderId="29" xfId="42" applyFont="1" applyFill="1" applyBorder="1" applyAlignment="1">
      <alignment horizontal="center" vertical="center" wrapText="1"/>
    </xf>
    <xf numFmtId="9" fontId="12" fillId="23" borderId="29" xfId="42" applyNumberFormat="1" applyFont="1" applyFill="1" applyBorder="1" applyAlignment="1">
      <alignment horizontal="center" vertical="center" wrapText="1"/>
    </xf>
    <xf numFmtId="0" fontId="12" fillId="23" borderId="29" xfId="42" applyFont="1" applyFill="1" applyBorder="1" applyAlignment="1">
      <alignment horizontal="center" vertical="center" wrapText="1"/>
    </xf>
    <xf numFmtId="1" fontId="12" fillId="23" borderId="29" xfId="42" applyNumberFormat="1" applyFont="1" applyFill="1" applyBorder="1" applyAlignment="1">
      <alignment horizontal="center" vertical="center" wrapText="1"/>
    </xf>
    <xf numFmtId="0" fontId="12" fillId="0" borderId="19" xfId="42" applyFont="1" applyBorder="1" applyAlignment="1">
      <alignment vertical="center" wrapText="1"/>
    </xf>
    <xf numFmtId="0" fontId="12" fillId="21" borderId="19" xfId="42" applyFont="1" applyFill="1" applyBorder="1" applyAlignment="1">
      <alignment horizontal="center" vertical="center" wrapText="1"/>
    </xf>
    <xf numFmtId="9" fontId="12" fillId="23" borderId="19" xfId="42" applyNumberFormat="1" applyFont="1" applyFill="1" applyBorder="1" applyAlignment="1">
      <alignment horizontal="center" vertical="center" wrapText="1"/>
    </xf>
    <xf numFmtId="0" fontId="12" fillId="0" borderId="15" xfId="42" applyFont="1" applyBorder="1" applyAlignment="1">
      <alignment vertical="center" wrapText="1"/>
    </xf>
    <xf numFmtId="165" fontId="12" fillId="0" borderId="20" xfId="42" applyNumberFormat="1" applyFont="1" applyFill="1" applyBorder="1" applyAlignment="1">
      <alignment horizontal="center" vertical="center" wrapText="1"/>
    </xf>
    <xf numFmtId="0" fontId="12" fillId="28" borderId="31" xfId="42" applyFont="1" applyFill="1" applyBorder="1" applyAlignment="1">
      <alignment horizontal="center" vertical="center" wrapText="1"/>
    </xf>
    <xf numFmtId="0" fontId="12" fillId="23" borderId="0" xfId="42" applyFont="1" applyFill="1" applyBorder="1" applyAlignment="1">
      <alignment horizontal="center" vertical="center" wrapText="1"/>
    </xf>
    <xf numFmtId="0" fontId="12" fillId="28" borderId="15" xfId="42" applyFont="1" applyFill="1" applyBorder="1" applyAlignment="1">
      <alignment horizontal="center" vertical="center" wrapText="1"/>
    </xf>
    <xf numFmtId="9" fontId="12" fillId="23" borderId="15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15" xfId="42" applyFont="1" applyFill="1" applyBorder="1" applyAlignment="1" applyProtection="1">
      <alignment horizontal="center" vertical="center" wrapText="1"/>
      <protection locked="0"/>
    </xf>
    <xf numFmtId="9" fontId="12" fillId="0" borderId="15" xfId="42" applyNumberFormat="1" applyFont="1" applyBorder="1" applyAlignment="1" applyProtection="1">
      <alignment horizontal="center" vertical="center" wrapText="1"/>
      <protection locked="0"/>
    </xf>
    <xf numFmtId="9" fontId="12" fillId="23" borderId="31" xfId="42" applyNumberFormat="1" applyFont="1" applyFill="1" applyBorder="1" applyAlignment="1" applyProtection="1">
      <alignment horizontal="center" vertical="center" wrapText="1"/>
      <protection locked="0"/>
    </xf>
    <xf numFmtId="10" fontId="12" fillId="23" borderId="20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14" xfId="42" applyFont="1" applyFill="1" applyBorder="1" applyAlignment="1" applyProtection="1">
      <alignment horizontal="center" vertical="center" wrapText="1"/>
      <protection locked="0"/>
    </xf>
    <xf numFmtId="9" fontId="12" fillId="23" borderId="14" xfId="42" applyNumberFormat="1" applyFont="1" applyFill="1" applyBorder="1" applyAlignment="1" applyProtection="1">
      <alignment horizontal="center" vertical="center" wrapText="1"/>
      <protection locked="0"/>
    </xf>
    <xf numFmtId="9" fontId="12" fillId="0" borderId="14" xfId="42" applyNumberFormat="1" applyFont="1" applyBorder="1" applyAlignment="1" applyProtection="1">
      <alignment horizontal="center" vertical="center" wrapText="1"/>
      <protection locked="0"/>
    </xf>
    <xf numFmtId="10" fontId="12" fillId="23" borderId="16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19" xfId="42" applyFont="1" applyFill="1" applyBorder="1" applyAlignment="1" applyProtection="1">
      <alignment horizontal="center" vertical="center" wrapText="1"/>
      <protection locked="0"/>
    </xf>
    <xf numFmtId="9" fontId="12" fillId="23" borderId="19" xfId="42" applyNumberFormat="1" applyFont="1" applyFill="1" applyBorder="1" applyAlignment="1" applyProtection="1">
      <alignment horizontal="center" vertical="center" wrapText="1"/>
      <protection locked="0"/>
    </xf>
    <xf numFmtId="9" fontId="12" fillId="0" borderId="19" xfId="42" applyNumberFormat="1" applyFont="1" applyBorder="1" applyAlignment="1" applyProtection="1">
      <alignment horizontal="center" vertical="center" wrapText="1"/>
      <protection locked="0"/>
    </xf>
    <xf numFmtId="10" fontId="12" fillId="23" borderId="15" xfId="42" applyNumberFormat="1" applyFont="1" applyFill="1" applyBorder="1" applyAlignment="1" applyProtection="1">
      <alignment horizontal="center" vertical="center" wrapText="1"/>
      <protection locked="0"/>
    </xf>
    <xf numFmtId="9" fontId="12" fillId="23" borderId="20" xfId="42" applyNumberFormat="1" applyFont="1" applyFill="1" applyBorder="1" applyAlignment="1" applyProtection="1">
      <alignment horizontal="center" vertical="center" wrapText="1"/>
      <protection locked="0"/>
    </xf>
    <xf numFmtId="9" fontId="12" fillId="23" borderId="16" xfId="42" applyNumberFormat="1" applyFont="1" applyFill="1" applyBorder="1" applyAlignment="1" applyProtection="1">
      <alignment horizontal="center" vertical="center" wrapText="1"/>
      <protection locked="0"/>
    </xf>
    <xf numFmtId="9" fontId="12" fillId="23" borderId="29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29" xfId="42" applyFont="1" applyFill="1" applyBorder="1" applyAlignment="1" applyProtection="1">
      <alignment horizontal="center" vertical="center" wrapText="1"/>
      <protection locked="0"/>
    </xf>
    <xf numFmtId="9" fontId="12" fillId="0" borderId="29" xfId="42" applyNumberFormat="1" applyFont="1" applyBorder="1" applyAlignment="1" applyProtection="1">
      <alignment horizontal="center" vertical="center" wrapText="1"/>
      <protection locked="0"/>
    </xf>
    <xf numFmtId="10" fontId="12" fillId="23" borderId="31" xfId="42" applyNumberFormat="1" applyFont="1" applyFill="1" applyBorder="1" applyAlignment="1" applyProtection="1">
      <alignment horizontal="center" vertical="center" wrapText="1"/>
      <protection locked="0"/>
    </xf>
    <xf numFmtId="0" fontId="7" fillId="21" borderId="27" xfId="0" applyFont="1" applyFill="1" applyBorder="1" applyAlignment="1">
      <alignment horizontal="center" vertical="center" wrapText="1"/>
    </xf>
    <xf numFmtId="0" fontId="7" fillId="21" borderId="29" xfId="0" applyFont="1" applyFill="1" applyBorder="1" applyAlignment="1">
      <alignment horizontal="center" vertical="center" wrapText="1"/>
    </xf>
    <xf numFmtId="0" fontId="7" fillId="21" borderId="32" xfId="0" applyFont="1" applyFill="1" applyBorder="1" applyAlignment="1">
      <alignment horizontal="center" vertical="center" wrapText="1"/>
    </xf>
    <xf numFmtId="0" fontId="7" fillId="21" borderId="15" xfId="0" applyFont="1" applyFill="1" applyBorder="1" applyAlignment="1">
      <alignment horizontal="center" vertical="center" wrapText="1"/>
    </xf>
    <xf numFmtId="0" fontId="6" fillId="0" borderId="0" xfId="0" applyFont="1"/>
    <xf numFmtId="0" fontId="0" fillId="31" borderId="7" xfId="0" applyFill="1" applyBorder="1"/>
    <xf numFmtId="0" fontId="44" fillId="0" borderId="0" xfId="0" applyFont="1"/>
    <xf numFmtId="0" fontId="45" fillId="0" borderId="0" xfId="0" applyFont="1"/>
    <xf numFmtId="0" fontId="46" fillId="0" borderId="0" xfId="0" applyFont="1"/>
    <xf numFmtId="1" fontId="36" fillId="22" borderId="7" xfId="262" applyFont="1" applyFill="1" applyBorder="1">
      <alignment horizontal="right" vertical="top" wrapText="1"/>
    </xf>
    <xf numFmtId="166" fontId="12" fillId="23" borderId="15" xfId="28" applyNumberFormat="1" applyFont="1" applyFill="1" applyBorder="1" applyAlignment="1" applyProtection="1">
      <alignment horizontal="center" vertical="center" wrapText="1"/>
      <protection locked="0"/>
    </xf>
    <xf numFmtId="1" fontId="6" fillId="31" borderId="7" xfId="279" applyNumberFormat="1" applyFont="1" applyFill="1">
      <alignment horizontal="right"/>
    </xf>
    <xf numFmtId="0" fontId="6" fillId="0" borderId="0" xfId="37" applyFill="1"/>
    <xf numFmtId="0" fontId="47" fillId="23" borderId="30" xfId="187" applyFont="1" applyFill="1" applyBorder="1" applyAlignment="1">
      <alignment horizontal="left" vertical="center"/>
    </xf>
    <xf numFmtId="1" fontId="6" fillId="30" borderId="21" xfId="37" applyNumberFormat="1" applyFill="1" applyBorder="1"/>
    <xf numFmtId="2" fontId="6" fillId="30" borderId="35" xfId="37" applyNumberFormat="1" applyFill="1" applyBorder="1"/>
    <xf numFmtId="1" fontId="6" fillId="30" borderId="35" xfId="37" applyNumberFormat="1" applyFill="1" applyBorder="1"/>
    <xf numFmtId="1" fontId="6" fillId="32" borderId="21" xfId="201" applyFill="1" applyBorder="1">
      <alignment horizontal="right" vertical="top" wrapText="1"/>
    </xf>
    <xf numFmtId="2" fontId="6" fillId="32" borderId="21" xfId="201" applyNumberFormat="1" applyFill="1" applyBorder="1">
      <alignment horizontal="right" vertical="top" wrapText="1"/>
    </xf>
    <xf numFmtId="1" fontId="6" fillId="32" borderId="31" xfId="201" applyFill="1" applyBorder="1">
      <alignment horizontal="right" vertical="top" wrapText="1"/>
    </xf>
    <xf numFmtId="1" fontId="6" fillId="32" borderId="44" xfId="201" applyFill="1" applyBorder="1">
      <alignment horizontal="right" vertical="top" wrapText="1"/>
    </xf>
    <xf numFmtId="2" fontId="6" fillId="32" borderId="44" xfId="201" applyNumberFormat="1" applyFill="1" applyBorder="1">
      <alignment horizontal="right" vertical="top" wrapText="1"/>
    </xf>
    <xf numFmtId="2" fontId="6" fillId="32" borderId="21" xfId="201" applyNumberFormat="1" applyFill="1" applyBorder="1" applyAlignment="1">
      <alignment horizontal="center" vertical="top" wrapText="1"/>
    </xf>
    <xf numFmtId="2" fontId="6" fillId="32" borderId="31" xfId="201" applyNumberFormat="1" applyFill="1" applyBorder="1">
      <alignment horizontal="right" vertical="top" wrapText="1"/>
    </xf>
    <xf numFmtId="0" fontId="48" fillId="0" borderId="0" xfId="42" applyFont="1"/>
    <xf numFmtId="0" fontId="37" fillId="18" borderId="26" xfId="187" applyFont="1" applyBorder="1" applyAlignment="1">
      <alignment horizontal="center"/>
    </xf>
    <xf numFmtId="0" fontId="7" fillId="18" borderId="31" xfId="187" quotePrefix="1" applyFont="1" applyBorder="1" applyAlignment="1">
      <alignment horizontal="center"/>
    </xf>
    <xf numFmtId="0" fontId="44" fillId="21" borderId="34" xfId="37" quotePrefix="1" applyFont="1" applyFill="1" applyBorder="1" applyAlignment="1">
      <alignment horizontal="right"/>
    </xf>
    <xf numFmtId="2" fontId="44" fillId="20" borderId="44" xfId="201" applyNumberFormat="1" applyFont="1" applyFill="1" applyBorder="1">
      <alignment horizontal="right" vertical="top" wrapText="1"/>
    </xf>
    <xf numFmtId="0" fontId="47" fillId="0" borderId="27" xfId="37" applyFont="1" applyBorder="1"/>
    <xf numFmtId="0" fontId="44" fillId="0" borderId="0" xfId="37" applyFont="1" applyBorder="1" applyAlignment="1">
      <alignment vertical="top" wrapText="1"/>
    </xf>
    <xf numFmtId="0" fontId="44" fillId="0" borderId="33" xfId="37" applyFont="1" applyBorder="1" applyAlignment="1">
      <alignment vertical="top" wrapText="1"/>
    </xf>
    <xf numFmtId="0" fontId="7" fillId="18" borderId="18" xfId="187" applyFont="1" applyBorder="1" applyAlignment="1">
      <alignment horizontal="left"/>
    </xf>
    <xf numFmtId="0" fontId="6" fillId="33" borderId="0" xfId="37" applyFill="1"/>
    <xf numFmtId="0" fontId="6" fillId="31" borderId="0" xfId="37" applyFill="1"/>
    <xf numFmtId="0" fontId="6" fillId="34" borderId="0" xfId="37" applyFill="1"/>
    <xf numFmtId="0" fontId="6" fillId="35" borderId="0" xfId="37" applyFill="1"/>
    <xf numFmtId="1" fontId="6" fillId="31" borderId="21" xfId="201" applyFill="1" applyBorder="1">
      <alignment horizontal="right" vertical="top" wrapText="1"/>
    </xf>
    <xf numFmtId="2" fontId="6" fillId="31" borderId="31" xfId="201" applyNumberFormat="1" applyFill="1" applyBorder="1">
      <alignment horizontal="right" vertical="top" wrapText="1"/>
    </xf>
    <xf numFmtId="2" fontId="6" fillId="31" borderId="21" xfId="201" applyNumberFormat="1" applyFill="1" applyBorder="1">
      <alignment horizontal="right" vertical="top" wrapText="1"/>
    </xf>
    <xf numFmtId="0" fontId="6" fillId="21" borderId="23" xfId="37" applyFont="1" applyFill="1" applyBorder="1" applyAlignment="1">
      <alignment horizontal="right"/>
    </xf>
    <xf numFmtId="0" fontId="49" fillId="36" borderId="0" xfId="37" applyFont="1" applyFill="1"/>
    <xf numFmtId="0" fontId="6" fillId="36" borderId="0" xfId="37" applyFill="1"/>
    <xf numFmtId="0" fontId="48" fillId="0" borderId="0" xfId="0" applyFont="1"/>
    <xf numFmtId="0" fontId="7" fillId="30" borderId="0" xfId="187" applyFont="1" applyFill="1" applyBorder="1" applyAlignment="1">
      <alignment vertical="center"/>
    </xf>
    <xf numFmtId="0" fontId="6" fillId="21" borderId="40" xfId="37" applyFont="1" applyFill="1" applyBorder="1" applyAlignment="1">
      <alignment horizontal="right"/>
    </xf>
    <xf numFmtId="0" fontId="6" fillId="21" borderId="41" xfId="37" applyFill="1" applyBorder="1" applyAlignment="1">
      <alignment horizontal="right"/>
    </xf>
    <xf numFmtId="0" fontId="0" fillId="31" borderId="24" xfId="0" applyFill="1" applyBorder="1"/>
    <xf numFmtId="0" fontId="0" fillId="31" borderId="37" xfId="0" applyFill="1" applyBorder="1"/>
    <xf numFmtId="0" fontId="0" fillId="31" borderId="45" xfId="0" applyFill="1" applyBorder="1"/>
    <xf numFmtId="0" fontId="0" fillId="31" borderId="35" xfId="0" applyFill="1" applyBorder="1"/>
    <xf numFmtId="0" fontId="0" fillId="31" borderId="46" xfId="0" applyFill="1" applyBorder="1"/>
    <xf numFmtId="0" fontId="0" fillId="31" borderId="11" xfId="0" applyFill="1" applyBorder="1"/>
    <xf numFmtId="0" fontId="0" fillId="31" borderId="12" xfId="0" applyFill="1" applyBorder="1"/>
    <xf numFmtId="0" fontId="0" fillId="31" borderId="47" xfId="0" applyFill="1" applyBorder="1"/>
    <xf numFmtId="0" fontId="6" fillId="0" borderId="0" xfId="0" applyFont="1" applyAlignment="1">
      <alignment wrapText="1"/>
    </xf>
    <xf numFmtId="0" fontId="42" fillId="0" borderId="0" xfId="36"/>
    <xf numFmtId="2" fontId="6" fillId="0" borderId="14" xfId="37" applyNumberFormat="1" applyBorder="1"/>
    <xf numFmtId="0" fontId="12" fillId="26" borderId="16" xfId="42" applyFont="1" applyFill="1" applyBorder="1" applyAlignment="1">
      <alignment horizontal="center" wrapText="1"/>
    </xf>
    <xf numFmtId="0" fontId="12" fillId="27" borderId="16" xfId="42" applyFont="1" applyFill="1" applyBorder="1" applyAlignment="1">
      <alignment horizontal="center" vertical="center" wrapText="1"/>
    </xf>
    <xf numFmtId="0" fontId="12" fillId="0" borderId="16" xfId="42" applyFont="1" applyBorder="1" applyAlignment="1">
      <alignment vertical="center" wrapText="1"/>
    </xf>
    <xf numFmtId="9" fontId="12" fillId="23" borderId="16" xfId="42" applyNumberFormat="1" applyFont="1" applyFill="1" applyBorder="1" applyAlignment="1">
      <alignment horizontal="center" vertical="center" wrapText="1"/>
    </xf>
    <xf numFmtId="0" fontId="12" fillId="23" borderId="16" xfId="42" applyFont="1" applyFill="1" applyBorder="1" applyAlignment="1">
      <alignment horizontal="center" vertical="center" wrapText="1"/>
    </xf>
    <xf numFmtId="1" fontId="12" fillId="23" borderId="16" xfId="42" applyNumberFormat="1" applyFont="1" applyFill="1" applyBorder="1" applyAlignment="1">
      <alignment horizontal="center" vertical="center" wrapText="1"/>
    </xf>
    <xf numFmtId="1" fontId="12" fillId="23" borderId="20" xfId="42" applyNumberFormat="1" applyFont="1" applyFill="1" applyBorder="1" applyAlignment="1">
      <alignment horizontal="center" vertical="center" wrapText="1"/>
    </xf>
    <xf numFmtId="0" fontId="12" fillId="0" borderId="48" xfId="42" applyFont="1" applyBorder="1" applyAlignment="1">
      <alignment vertical="center" wrapText="1"/>
    </xf>
    <xf numFmtId="166" fontId="12" fillId="23" borderId="33" xfId="28" applyNumberFormat="1" applyFont="1" applyFill="1" applyBorder="1" applyAlignment="1" applyProtection="1">
      <alignment horizontal="center" vertical="center" wrapText="1"/>
      <protection locked="0"/>
    </xf>
    <xf numFmtId="0" fontId="12" fillId="23" borderId="16" xfId="42" applyFont="1" applyFill="1" applyBorder="1" applyAlignment="1" applyProtection="1">
      <alignment horizontal="center" vertical="center" wrapText="1"/>
      <protection locked="0"/>
    </xf>
    <xf numFmtId="166" fontId="12" fillId="23" borderId="19" xfId="28" applyNumberFormat="1" applyFont="1" applyFill="1" applyBorder="1" applyAlignment="1" applyProtection="1">
      <alignment horizontal="center" vertical="center" wrapText="1"/>
      <protection locked="0"/>
    </xf>
    <xf numFmtId="0" fontId="12" fillId="25" borderId="13" xfId="42" applyFont="1" applyFill="1" applyBorder="1" applyAlignment="1">
      <alignment horizontal="center" vertical="center" wrapText="1"/>
    </xf>
    <xf numFmtId="0" fontId="21" fillId="25" borderId="64" xfId="42" applyFill="1" applyBorder="1" applyAlignment="1">
      <alignment horizontal="center" vertical="center" wrapText="1"/>
    </xf>
    <xf numFmtId="0" fontId="12" fillId="26" borderId="13" xfId="42" applyFont="1" applyFill="1" applyBorder="1" applyAlignment="1">
      <alignment horizontal="center" vertical="center" wrapText="1"/>
    </xf>
    <xf numFmtId="0" fontId="21" fillId="0" borderId="65" xfId="42" applyBorder="1" applyAlignment="1">
      <alignment horizontal="center" vertical="center" wrapText="1"/>
    </xf>
    <xf numFmtId="0" fontId="21" fillId="0" borderId="64" xfId="42" applyBorder="1" applyAlignment="1">
      <alignment horizontal="center" vertical="center" wrapText="1"/>
    </xf>
    <xf numFmtId="0" fontId="12" fillId="26" borderId="52" xfId="42" applyFont="1" applyFill="1" applyBorder="1" applyAlignment="1">
      <alignment horizontal="center" wrapText="1"/>
    </xf>
    <xf numFmtId="0" fontId="12" fillId="26" borderId="53" xfId="42" applyFont="1" applyFill="1" applyBorder="1" applyAlignment="1">
      <alignment horizontal="center" wrapText="1"/>
    </xf>
    <xf numFmtId="0" fontId="12" fillId="26" borderId="54" xfId="42" applyFont="1" applyFill="1" applyBorder="1" applyAlignment="1">
      <alignment horizontal="center" wrapText="1"/>
    </xf>
    <xf numFmtId="0" fontId="12" fillId="26" borderId="55" xfId="42" applyFont="1" applyFill="1" applyBorder="1" applyAlignment="1">
      <alignment horizontal="center" wrapText="1"/>
    </xf>
    <xf numFmtId="0" fontId="12" fillId="26" borderId="56" xfId="42" applyFont="1" applyFill="1" applyBorder="1" applyAlignment="1">
      <alignment horizontal="center" wrapText="1"/>
    </xf>
    <xf numFmtId="0" fontId="12" fillId="26" borderId="57" xfId="42" applyFont="1" applyFill="1" applyBorder="1" applyAlignment="1">
      <alignment horizontal="center" wrapText="1"/>
    </xf>
    <xf numFmtId="0" fontId="12" fillId="26" borderId="66" xfId="42" applyFont="1" applyFill="1" applyBorder="1" applyAlignment="1">
      <alignment horizontal="center" wrapText="1"/>
    </xf>
    <xf numFmtId="0" fontId="12" fillId="27" borderId="55" xfId="42" applyFont="1" applyFill="1" applyBorder="1" applyAlignment="1">
      <alignment horizontal="center" wrapText="1"/>
    </xf>
    <xf numFmtId="0" fontId="12" fillId="27" borderId="56" xfId="42" applyFont="1" applyFill="1" applyBorder="1" applyAlignment="1">
      <alignment horizontal="center" wrapText="1"/>
    </xf>
    <xf numFmtId="0" fontId="12" fillId="27" borderId="66" xfId="42" applyFont="1" applyFill="1" applyBorder="1" applyAlignment="1">
      <alignment horizontal="center" wrapText="1"/>
    </xf>
    <xf numFmtId="0" fontId="12" fillId="27" borderId="26" xfId="42" applyFont="1" applyFill="1" applyBorder="1" applyAlignment="1">
      <alignment horizontal="center" wrapText="1"/>
    </xf>
    <xf numFmtId="0" fontId="12" fillId="27" borderId="20" xfId="42" applyFont="1" applyFill="1" applyBorder="1" applyAlignment="1">
      <alignment horizontal="center" wrapText="1"/>
    </xf>
    <xf numFmtId="0" fontId="12" fillId="27" borderId="63" xfId="42" applyFont="1" applyFill="1" applyBorder="1" applyAlignment="1">
      <alignment horizontal="center" wrapText="1"/>
    </xf>
    <xf numFmtId="0" fontId="12" fillId="27" borderId="58" xfId="42" applyFont="1" applyFill="1" applyBorder="1" applyAlignment="1">
      <alignment horizontal="center" wrapText="1"/>
    </xf>
    <xf numFmtId="0" fontId="12" fillId="27" borderId="59" xfId="42" applyFont="1" applyFill="1" applyBorder="1" applyAlignment="1">
      <alignment horizontal="center" wrapText="1"/>
    </xf>
    <xf numFmtId="0" fontId="12" fillId="27" borderId="62" xfId="42" applyFont="1" applyFill="1" applyBorder="1" applyAlignment="1">
      <alignment horizontal="center" wrapText="1"/>
    </xf>
    <xf numFmtId="0" fontId="12" fillId="0" borderId="26" xfId="42" applyFont="1" applyBorder="1" applyAlignment="1">
      <alignment vertical="center" wrapText="1"/>
    </xf>
    <xf numFmtId="0" fontId="12" fillId="0" borderId="20" xfId="42" applyFont="1" applyBorder="1" applyAlignment="1">
      <alignment vertical="center" wrapText="1"/>
    </xf>
    <xf numFmtId="0" fontId="12" fillId="0" borderId="49" xfId="42" applyFont="1" applyBorder="1" applyAlignment="1">
      <alignment vertical="center" wrapText="1"/>
    </xf>
    <xf numFmtId="0" fontId="12" fillId="0" borderId="50" xfId="42" applyFont="1" applyBorder="1" applyAlignment="1">
      <alignment vertical="center" wrapText="1"/>
    </xf>
    <xf numFmtId="0" fontId="12" fillId="23" borderId="26" xfId="42" applyFont="1" applyFill="1" applyBorder="1" applyAlignment="1">
      <alignment horizontal="center" vertical="center" wrapText="1"/>
    </xf>
    <xf numFmtId="0" fontId="12" fillId="23" borderId="20" xfId="42" applyFont="1" applyFill="1" applyBorder="1" applyAlignment="1">
      <alignment horizontal="center" vertical="center" wrapText="1"/>
    </xf>
    <xf numFmtId="0" fontId="12" fillId="23" borderId="31" xfId="42" applyFont="1" applyFill="1" applyBorder="1" applyAlignment="1">
      <alignment horizontal="center" vertical="center" wrapText="1"/>
    </xf>
    <xf numFmtId="0" fontId="12" fillId="0" borderId="31" xfId="42" applyFont="1" applyBorder="1" applyAlignment="1">
      <alignment vertical="center" wrapText="1"/>
    </xf>
    <xf numFmtId="0" fontId="12" fillId="26" borderId="52" xfId="42" applyFont="1" applyFill="1" applyBorder="1" applyAlignment="1">
      <alignment horizontal="center" vertical="center" wrapText="1"/>
    </xf>
    <xf numFmtId="0" fontId="12" fillId="26" borderId="53" xfId="42" applyFont="1" applyFill="1" applyBorder="1" applyAlignment="1">
      <alignment horizontal="center" vertical="center" wrapText="1"/>
    </xf>
    <xf numFmtId="0" fontId="12" fillId="26" borderId="54" xfId="42" applyFont="1" applyFill="1" applyBorder="1" applyAlignment="1">
      <alignment horizontal="center" vertical="center" wrapText="1"/>
    </xf>
    <xf numFmtId="0" fontId="12" fillId="26" borderId="55" xfId="42" applyFont="1" applyFill="1" applyBorder="1" applyAlignment="1">
      <alignment horizontal="center" vertical="center" wrapText="1"/>
    </xf>
    <xf numFmtId="0" fontId="12" fillId="26" borderId="56" xfId="42" applyFont="1" applyFill="1" applyBorder="1" applyAlignment="1">
      <alignment horizontal="center" vertical="center" wrapText="1"/>
    </xf>
    <xf numFmtId="0" fontId="12" fillId="26" borderId="57" xfId="42" applyFont="1" applyFill="1" applyBorder="1" applyAlignment="1">
      <alignment horizontal="center" vertical="center" wrapText="1"/>
    </xf>
    <xf numFmtId="0" fontId="12" fillId="26" borderId="58" xfId="42" applyFont="1" applyFill="1" applyBorder="1" applyAlignment="1">
      <alignment horizontal="center" vertical="center" wrapText="1"/>
    </xf>
    <xf numFmtId="0" fontId="12" fillId="26" borderId="59" xfId="42" applyFont="1" applyFill="1" applyBorder="1" applyAlignment="1">
      <alignment horizontal="center" vertical="center" wrapText="1"/>
    </xf>
    <xf numFmtId="0" fontId="12" fillId="26" borderId="60" xfId="42" applyFont="1" applyFill="1" applyBorder="1" applyAlignment="1">
      <alignment horizontal="center" vertical="center" wrapText="1"/>
    </xf>
    <xf numFmtId="0" fontId="13" fillId="28" borderId="17" xfId="42" applyFont="1" applyFill="1" applyBorder="1" applyAlignment="1">
      <alignment horizontal="center" vertical="center" wrapText="1"/>
    </xf>
    <xf numFmtId="0" fontId="13" fillId="28" borderId="18" xfId="42" applyFont="1" applyFill="1" applyBorder="1" applyAlignment="1">
      <alignment horizontal="center" vertical="center" wrapText="1"/>
    </xf>
    <xf numFmtId="0" fontId="13" fillId="28" borderId="61" xfId="42" applyFont="1" applyFill="1" applyBorder="1" applyAlignment="1">
      <alignment horizontal="center" vertical="center" wrapText="1"/>
    </xf>
    <xf numFmtId="0" fontId="12" fillId="28" borderId="17" xfId="42" applyFont="1" applyFill="1" applyBorder="1" applyAlignment="1">
      <alignment horizontal="center" vertical="center" wrapText="1"/>
    </xf>
    <xf numFmtId="0" fontId="12" fillId="28" borderId="19" xfId="42" applyFont="1" applyFill="1" applyBorder="1" applyAlignment="1">
      <alignment horizontal="center" vertical="center" wrapText="1"/>
    </xf>
    <xf numFmtId="0" fontId="12" fillId="28" borderId="29" xfId="42" applyFont="1" applyFill="1" applyBorder="1" applyAlignment="1">
      <alignment horizontal="center" vertical="center" wrapText="1"/>
    </xf>
    <xf numFmtId="0" fontId="12" fillId="28" borderId="14" xfId="42" applyFont="1" applyFill="1" applyBorder="1" applyAlignment="1">
      <alignment horizontal="center" vertical="center" wrapText="1"/>
    </xf>
    <xf numFmtId="0" fontId="12" fillId="28" borderId="51" xfId="42" applyFont="1" applyFill="1" applyBorder="1" applyAlignment="1">
      <alignment horizontal="center" vertical="center" wrapText="1"/>
    </xf>
    <xf numFmtId="0" fontId="12" fillId="28" borderId="26" xfId="42" applyFont="1" applyFill="1" applyBorder="1" applyAlignment="1">
      <alignment horizontal="center" vertical="center" wrapText="1"/>
    </xf>
    <xf numFmtId="0" fontId="12" fillId="28" borderId="20" xfId="42" applyFont="1" applyFill="1" applyBorder="1" applyAlignment="1">
      <alignment horizontal="center" vertical="center" wrapText="1"/>
    </xf>
    <xf numFmtId="0" fontId="12" fillId="28" borderId="31" xfId="42" applyFont="1" applyFill="1" applyBorder="1" applyAlignment="1">
      <alignment horizontal="center" vertical="center" wrapText="1"/>
    </xf>
    <xf numFmtId="0" fontId="12" fillId="28" borderId="49" xfId="42" applyFont="1" applyFill="1" applyBorder="1" applyAlignment="1">
      <alignment horizontal="center" vertical="center" wrapText="1"/>
    </xf>
    <xf numFmtId="0" fontId="12" fillId="27" borderId="16" xfId="42" applyFont="1" applyFill="1" applyBorder="1" applyAlignment="1">
      <alignment horizontal="center" wrapText="1"/>
    </xf>
    <xf numFmtId="0" fontId="12" fillId="26" borderId="16" xfId="42" applyFont="1" applyFill="1" applyBorder="1" applyAlignment="1">
      <alignment horizontal="center" wrapText="1"/>
    </xf>
    <xf numFmtId="0" fontId="44" fillId="0" borderId="0" xfId="37" applyFont="1" applyBorder="1" applyAlignment="1">
      <alignment horizontal="center" vertical="top" wrapText="1"/>
    </xf>
    <xf numFmtId="0" fontId="44" fillId="0" borderId="14" xfId="37" applyFont="1" applyBorder="1" applyAlignment="1">
      <alignment horizontal="center" vertical="top" wrapText="1"/>
    </xf>
    <xf numFmtId="0" fontId="44" fillId="0" borderId="33" xfId="37" applyFont="1" applyBorder="1" applyAlignment="1">
      <alignment horizontal="center" vertical="top" wrapText="1"/>
    </xf>
    <xf numFmtId="0" fontId="44" fillId="0" borderId="15" xfId="37" applyFont="1" applyBorder="1" applyAlignment="1">
      <alignment horizontal="center" vertical="top" wrapText="1"/>
    </xf>
    <xf numFmtId="0" fontId="7" fillId="18" borderId="26" xfId="187" applyBorder="1" applyAlignment="1">
      <alignment horizontal="center" vertical="center" wrapText="1"/>
    </xf>
    <xf numFmtId="0" fontId="7" fillId="18" borderId="31" xfId="187" applyBorder="1" applyAlignment="1">
      <alignment horizontal="center" vertical="center"/>
    </xf>
    <xf numFmtId="0" fontId="7" fillId="18" borderId="29" xfId="187" applyBorder="1" applyAlignment="1">
      <alignment horizontal="center" vertical="center" wrapText="1"/>
    </xf>
    <xf numFmtId="0" fontId="7" fillId="18" borderId="15" xfId="187" applyBorder="1" applyAlignment="1">
      <alignment horizontal="center" vertical="center"/>
    </xf>
    <xf numFmtId="0" fontId="44" fillId="0" borderId="0" xfId="37" applyFont="1" applyAlignment="1">
      <alignment horizontal="left" vertical="top" wrapText="1"/>
    </xf>
    <xf numFmtId="0" fontId="50" fillId="0" borderId="0" xfId="37" applyFont="1" applyAlignment="1">
      <alignment horizontal="left" wrapText="1"/>
    </xf>
    <xf numFmtId="1" fontId="6" fillId="31" borderId="69" xfId="126" applyFill="1" applyBorder="1" applyAlignment="1">
      <alignment horizontal="center" vertical="center" wrapText="1"/>
    </xf>
    <xf numFmtId="1" fontId="6" fillId="31" borderId="25" xfId="126" applyFill="1" applyBorder="1" applyAlignment="1">
      <alignment horizontal="center" vertical="center" wrapText="1"/>
    </xf>
    <xf numFmtId="0" fontId="7" fillId="21" borderId="26" xfId="133" applyFont="1" applyFill="1" applyBorder="1" applyAlignment="1">
      <alignment horizontal="center" vertical="center" wrapText="1"/>
    </xf>
    <xf numFmtId="0" fontId="7" fillId="21" borderId="31" xfId="133" applyFont="1" applyFill="1" applyBorder="1" applyAlignment="1">
      <alignment horizontal="center" vertical="center" wrapText="1"/>
    </xf>
    <xf numFmtId="1" fontId="6" fillId="30" borderId="69" xfId="126" applyFill="1" applyBorder="1" applyAlignment="1">
      <alignment horizontal="center" vertical="center" wrapText="1"/>
    </xf>
    <xf numFmtId="1" fontId="6" fillId="30" borderId="25" xfId="126" applyFill="1" applyBorder="1" applyAlignment="1">
      <alignment horizontal="center" vertical="center" wrapText="1"/>
    </xf>
    <xf numFmtId="0" fontId="7" fillId="21" borderId="20" xfId="133" applyFont="1" applyFill="1" applyBorder="1" applyAlignment="1">
      <alignment horizontal="center" vertical="center" wrapText="1"/>
    </xf>
    <xf numFmtId="0" fontId="7" fillId="21" borderId="26" xfId="0" applyFont="1" applyFill="1" applyBorder="1" applyAlignment="1">
      <alignment horizontal="center" vertical="center" wrapText="1"/>
    </xf>
    <xf numFmtId="0" fontId="7" fillId="21" borderId="20" xfId="0" applyFont="1" applyFill="1" applyBorder="1" applyAlignment="1">
      <alignment horizontal="center" vertical="center" wrapText="1"/>
    </xf>
    <xf numFmtId="0" fontId="7" fillId="21" borderId="31" xfId="0" applyFont="1" applyFill="1" applyBorder="1" applyAlignment="1">
      <alignment horizontal="center" vertical="center" wrapText="1"/>
    </xf>
    <xf numFmtId="1" fontId="6" fillId="31" borderId="31" xfId="126" applyFill="1" applyBorder="1" applyAlignment="1">
      <alignment horizontal="center" vertical="center" wrapText="1"/>
    </xf>
    <xf numFmtId="0" fontId="7" fillId="21" borderId="26" xfId="118" applyFont="1" applyFill="1" applyBorder="1" applyAlignment="1">
      <alignment horizontal="center" vertical="center" wrapText="1"/>
    </xf>
    <xf numFmtId="0" fontId="7" fillId="21" borderId="20" xfId="118" applyFont="1" applyFill="1" applyBorder="1" applyAlignment="1">
      <alignment horizontal="center" vertical="center" wrapText="1"/>
    </xf>
    <xf numFmtId="0" fontId="7" fillId="21" borderId="31" xfId="118" applyFont="1" applyFill="1" applyBorder="1" applyAlignment="1">
      <alignment horizontal="center" vertical="center" wrapText="1"/>
    </xf>
    <xf numFmtId="0" fontId="7" fillId="21" borderId="29" xfId="118" applyFont="1" applyFill="1" applyBorder="1" applyAlignment="1">
      <alignment horizontal="center" vertical="center" wrapText="1"/>
    </xf>
    <xf numFmtId="0" fontId="7" fillId="21" borderId="14" xfId="118" applyFont="1" applyFill="1" applyBorder="1" applyAlignment="1">
      <alignment horizontal="center" vertical="center" wrapText="1"/>
    </xf>
    <xf numFmtId="0" fontId="7" fillId="21" borderId="15" xfId="118" applyFont="1" applyFill="1" applyBorder="1" applyAlignment="1">
      <alignment horizontal="center" vertical="center" wrapText="1"/>
    </xf>
    <xf numFmtId="0" fontId="7" fillId="21" borderId="27" xfId="0" applyFont="1" applyFill="1" applyBorder="1" applyAlignment="1">
      <alignment horizontal="center" vertical="center" wrapText="1"/>
    </xf>
    <xf numFmtId="0" fontId="7" fillId="21" borderId="29" xfId="0" applyFont="1" applyFill="1" applyBorder="1" applyAlignment="1">
      <alignment horizontal="center" vertical="center" wrapText="1"/>
    </xf>
    <xf numFmtId="0" fontId="7" fillId="21" borderId="32" xfId="0" applyFont="1" applyFill="1" applyBorder="1" applyAlignment="1">
      <alignment horizontal="center" vertical="center" wrapText="1"/>
    </xf>
    <xf numFmtId="0" fontId="7" fillId="21" borderId="15" xfId="0" applyFont="1" applyFill="1" applyBorder="1" applyAlignment="1">
      <alignment horizontal="center" vertical="center" wrapText="1"/>
    </xf>
    <xf numFmtId="0" fontId="44" fillId="0" borderId="33" xfId="37" applyFont="1" applyBorder="1" applyAlignment="1">
      <alignment horizontal="center" vertical="center" wrapText="1"/>
    </xf>
    <xf numFmtId="0" fontId="7" fillId="21" borderId="42" xfId="118" applyFill="1" applyBorder="1" applyAlignment="1">
      <alignment horizontal="center" vertical="center" wrapText="1"/>
    </xf>
    <xf numFmtId="0" fontId="6" fillId="0" borderId="38" xfId="37" applyBorder="1" applyAlignment="1">
      <alignment horizontal="center" vertical="center" wrapText="1"/>
    </xf>
    <xf numFmtId="0" fontId="7" fillId="21" borderId="67" xfId="118" applyFill="1" applyBorder="1" applyAlignment="1">
      <alignment horizontal="center" vertical="center" wrapText="1"/>
    </xf>
    <xf numFmtId="0" fontId="6" fillId="0" borderId="68" xfId="37" applyBorder="1" applyAlignment="1">
      <alignment horizontal="center" vertical="center" wrapText="1"/>
    </xf>
    <xf numFmtId="0" fontId="6" fillId="0" borderId="43" xfId="37" applyBorder="1" applyAlignment="1">
      <alignment horizontal="center" vertical="center" wrapText="1"/>
    </xf>
    <xf numFmtId="0" fontId="6" fillId="0" borderId="39" xfId="37" applyBorder="1" applyAlignment="1">
      <alignment horizontal="center" vertical="center" wrapText="1"/>
    </xf>
    <xf numFmtId="0" fontId="7" fillId="21" borderId="17" xfId="118" applyFont="1" applyFill="1" applyBorder="1" applyAlignment="1">
      <alignment horizontal="center" vertical="center" wrapText="1"/>
    </xf>
    <xf numFmtId="0" fontId="7" fillId="21" borderId="19" xfId="118" applyFont="1" applyFill="1" applyBorder="1" applyAlignment="1">
      <alignment horizontal="center" vertical="center" wrapText="1"/>
    </xf>
    <xf numFmtId="165" fontId="12" fillId="0" borderId="20" xfId="42" applyNumberFormat="1" applyFont="1" applyBorder="1" applyAlignment="1">
      <alignment horizontal="center" vertical="center" wrapText="1"/>
    </xf>
    <xf numFmtId="166" fontId="12" fillId="23" borderId="33" xfId="29" applyNumberFormat="1" applyFont="1" applyFill="1" applyBorder="1" applyAlignment="1" applyProtection="1">
      <alignment horizontal="center" vertical="center" wrapText="1"/>
      <protection locked="0"/>
    </xf>
  </cellXfs>
  <cellStyles count="446">
    <cellStyle name="20 % - Akzent1" xfId="1" xr:uid="{00000000-0005-0000-0000-000000000000}"/>
    <cellStyle name="20 % - Akzent2" xfId="2" xr:uid="{00000000-0005-0000-0000-000001000000}"/>
    <cellStyle name="20 % - Akzent3" xfId="3" xr:uid="{00000000-0005-0000-0000-000002000000}"/>
    <cellStyle name="20 % - Akzent4" xfId="4" xr:uid="{00000000-0005-0000-0000-000003000000}"/>
    <cellStyle name="20 % - Akzent5" xfId="5" xr:uid="{00000000-0005-0000-0000-000004000000}"/>
    <cellStyle name="20 % - Akzent6" xfId="6" xr:uid="{00000000-0005-0000-0000-000005000000}"/>
    <cellStyle name="40 % - Akzent1" xfId="7" xr:uid="{00000000-0005-0000-0000-000006000000}"/>
    <cellStyle name="40 % - Akzent2" xfId="8" xr:uid="{00000000-0005-0000-0000-000007000000}"/>
    <cellStyle name="40 % - Akzent3" xfId="9" xr:uid="{00000000-0005-0000-0000-000008000000}"/>
    <cellStyle name="40 % - Akzent4" xfId="10" xr:uid="{00000000-0005-0000-0000-000009000000}"/>
    <cellStyle name="40 % - Akzent5" xfId="11" xr:uid="{00000000-0005-0000-0000-00000A000000}"/>
    <cellStyle name="40 % - Akzent6" xfId="12" xr:uid="{00000000-0005-0000-0000-00000B000000}"/>
    <cellStyle name="60 % - Akzent1" xfId="13" xr:uid="{00000000-0005-0000-0000-00000C000000}"/>
    <cellStyle name="60 % - Akzent2" xfId="14" xr:uid="{00000000-0005-0000-0000-00000D000000}"/>
    <cellStyle name="60 % - Akzent3" xfId="15" xr:uid="{00000000-0005-0000-0000-00000E000000}"/>
    <cellStyle name="60 % - Akzent4" xfId="16" xr:uid="{00000000-0005-0000-0000-00000F000000}"/>
    <cellStyle name="60 % - Akzent5" xfId="17" xr:uid="{00000000-0005-0000-0000-000010000000}"/>
    <cellStyle name="60 % - Akzent6" xfId="18" xr:uid="{00000000-0005-0000-0000-000011000000}"/>
    <cellStyle name="Accent1 2" xfId="19" xr:uid="{00000000-0005-0000-0000-000012000000}"/>
    <cellStyle name="Akzent1" xfId="20" xr:uid="{00000000-0005-0000-0000-000013000000}"/>
    <cellStyle name="Akzent2" xfId="21" xr:uid="{00000000-0005-0000-0000-000014000000}"/>
    <cellStyle name="Akzent3" xfId="22" xr:uid="{00000000-0005-0000-0000-000015000000}"/>
    <cellStyle name="Akzent4" xfId="23" xr:uid="{00000000-0005-0000-0000-000016000000}"/>
    <cellStyle name="Akzent5" xfId="24" xr:uid="{00000000-0005-0000-0000-000017000000}"/>
    <cellStyle name="Akzent6" xfId="25" xr:uid="{00000000-0005-0000-0000-000018000000}"/>
    <cellStyle name="Ausgabe" xfId="26" xr:uid="{00000000-0005-0000-0000-000019000000}"/>
    <cellStyle name="Berechnung" xfId="27" xr:uid="{00000000-0005-0000-0000-00001A000000}"/>
    <cellStyle name="Comma" xfId="28" builtinId="3"/>
    <cellStyle name="Comma 2" xfId="29" xr:uid="{00000000-0005-0000-0000-00001C000000}"/>
    <cellStyle name="Eingabe" xfId="30" xr:uid="{00000000-0005-0000-0000-00001D000000}"/>
    <cellStyle name="Ergebnis" xfId="31" xr:uid="{00000000-0005-0000-0000-00001E000000}"/>
    <cellStyle name="Erklärender Text" xfId="32" xr:uid="{00000000-0005-0000-0000-00001F000000}"/>
    <cellStyle name="Gut" xfId="33" xr:uid="{00000000-0005-0000-0000-000020000000}"/>
    <cellStyle name="Heading 1 2" xfId="34" xr:uid="{00000000-0005-0000-0000-000021000000}"/>
    <cellStyle name="Heading 4 2" xfId="35" xr:uid="{00000000-0005-0000-0000-000022000000}"/>
    <cellStyle name="Hyperlink" xfId="36" builtinId="8"/>
    <cellStyle name="Normal" xfId="0" builtinId="0"/>
    <cellStyle name="Normal 2" xfId="37" xr:uid="{00000000-0005-0000-0000-000025000000}"/>
    <cellStyle name="Normal 3" xfId="38" xr:uid="{00000000-0005-0000-0000-000026000000}"/>
    <cellStyle name="Notiz" xfId="39" xr:uid="{00000000-0005-0000-0000-000027000000}"/>
    <cellStyle name="Percent 2" xfId="40" xr:uid="{00000000-0005-0000-0000-000029000000}"/>
    <cellStyle name="Schlecht" xfId="41" xr:uid="{00000000-0005-0000-0000-00002A000000}"/>
    <cellStyle name="Standard_Data provided by OT3" xfId="42" xr:uid="{00000000-0005-0000-0000-00002B000000}"/>
    <cellStyle name="Style 100" xfId="43" xr:uid="{00000000-0005-0000-0000-00002C000000}"/>
    <cellStyle name="Style 101" xfId="44" xr:uid="{00000000-0005-0000-0000-00002D000000}"/>
    <cellStyle name="Style 102" xfId="45" xr:uid="{00000000-0005-0000-0000-00002E000000}"/>
    <cellStyle name="Style 103" xfId="46" xr:uid="{00000000-0005-0000-0000-00002F000000}"/>
    <cellStyle name="Style 104" xfId="47" xr:uid="{00000000-0005-0000-0000-000030000000}"/>
    <cellStyle name="Style 104 2" xfId="48" xr:uid="{00000000-0005-0000-0000-000031000000}"/>
    <cellStyle name="Style 104 2 2" xfId="49" xr:uid="{00000000-0005-0000-0000-000032000000}"/>
    <cellStyle name="Style 105" xfId="50" xr:uid="{00000000-0005-0000-0000-000033000000}"/>
    <cellStyle name="Style 105 2" xfId="51" xr:uid="{00000000-0005-0000-0000-000034000000}"/>
    <cellStyle name="Style 105 2 2" xfId="52" xr:uid="{00000000-0005-0000-0000-000035000000}"/>
    <cellStyle name="Style 106" xfId="53" xr:uid="{00000000-0005-0000-0000-000036000000}"/>
    <cellStyle name="Style 106 2" xfId="54" xr:uid="{00000000-0005-0000-0000-000037000000}"/>
    <cellStyle name="Style 106 2 2" xfId="55" xr:uid="{00000000-0005-0000-0000-000038000000}"/>
    <cellStyle name="Style 107" xfId="56" xr:uid="{00000000-0005-0000-0000-000039000000}"/>
    <cellStyle name="Style 107 2" xfId="57" xr:uid="{00000000-0005-0000-0000-00003A000000}"/>
    <cellStyle name="Style 107 2 2" xfId="58" xr:uid="{00000000-0005-0000-0000-00003B000000}"/>
    <cellStyle name="Style 108" xfId="59" xr:uid="{00000000-0005-0000-0000-00003C000000}"/>
    <cellStyle name="Style 108 2" xfId="60" xr:uid="{00000000-0005-0000-0000-00003D000000}"/>
    <cellStyle name="Style 108 2 2" xfId="61" xr:uid="{00000000-0005-0000-0000-00003E000000}"/>
    <cellStyle name="Style 109" xfId="62" xr:uid="{00000000-0005-0000-0000-00003F000000}"/>
    <cellStyle name="Style 109 2" xfId="63" xr:uid="{00000000-0005-0000-0000-000040000000}"/>
    <cellStyle name="Style 109 2 2" xfId="64" xr:uid="{00000000-0005-0000-0000-000041000000}"/>
    <cellStyle name="Style 110" xfId="65" xr:uid="{00000000-0005-0000-0000-000042000000}"/>
    <cellStyle name="Style 110 2" xfId="66" xr:uid="{00000000-0005-0000-0000-000043000000}"/>
    <cellStyle name="Style 110 2 2" xfId="67" xr:uid="{00000000-0005-0000-0000-000044000000}"/>
    <cellStyle name="Style 111" xfId="68" xr:uid="{00000000-0005-0000-0000-000045000000}"/>
    <cellStyle name="Style 111 2" xfId="69" xr:uid="{00000000-0005-0000-0000-000046000000}"/>
    <cellStyle name="Style 111 2 2" xfId="70" xr:uid="{00000000-0005-0000-0000-000047000000}"/>
    <cellStyle name="Style 112" xfId="71" xr:uid="{00000000-0005-0000-0000-000048000000}"/>
    <cellStyle name="Style 112 2" xfId="72" xr:uid="{00000000-0005-0000-0000-000049000000}"/>
    <cellStyle name="Style 112 2 2" xfId="73" xr:uid="{00000000-0005-0000-0000-00004A000000}"/>
    <cellStyle name="Style 113" xfId="74" xr:uid="{00000000-0005-0000-0000-00004B000000}"/>
    <cellStyle name="Style 113 2" xfId="75" xr:uid="{00000000-0005-0000-0000-00004C000000}"/>
    <cellStyle name="Style 113 2 2" xfId="76" xr:uid="{00000000-0005-0000-0000-00004D000000}"/>
    <cellStyle name="Style 114" xfId="77" xr:uid="{00000000-0005-0000-0000-00004E000000}"/>
    <cellStyle name="Style 115" xfId="78" xr:uid="{00000000-0005-0000-0000-00004F000000}"/>
    <cellStyle name="Style 116" xfId="79" xr:uid="{00000000-0005-0000-0000-000050000000}"/>
    <cellStyle name="Style 117" xfId="80" xr:uid="{00000000-0005-0000-0000-000051000000}"/>
    <cellStyle name="Style 118" xfId="81" xr:uid="{00000000-0005-0000-0000-000052000000}"/>
    <cellStyle name="Style 119" xfId="82" xr:uid="{00000000-0005-0000-0000-000053000000}"/>
    <cellStyle name="Style 120" xfId="83" xr:uid="{00000000-0005-0000-0000-000054000000}"/>
    <cellStyle name="Style 121" xfId="84" xr:uid="{00000000-0005-0000-0000-000055000000}"/>
    <cellStyle name="Style 121 2" xfId="85" xr:uid="{00000000-0005-0000-0000-000056000000}"/>
    <cellStyle name="Style 121 2 2" xfId="86" xr:uid="{00000000-0005-0000-0000-000057000000}"/>
    <cellStyle name="Style 122" xfId="87" xr:uid="{00000000-0005-0000-0000-000058000000}"/>
    <cellStyle name="Style 122 2" xfId="88" xr:uid="{00000000-0005-0000-0000-000059000000}"/>
    <cellStyle name="Style 122 2 2" xfId="89" xr:uid="{00000000-0005-0000-0000-00005A000000}"/>
    <cellStyle name="Style 123" xfId="90" xr:uid="{00000000-0005-0000-0000-00005B000000}"/>
    <cellStyle name="Style 123 2" xfId="91" xr:uid="{00000000-0005-0000-0000-00005C000000}"/>
    <cellStyle name="Style 123 2 2" xfId="92" xr:uid="{00000000-0005-0000-0000-00005D000000}"/>
    <cellStyle name="Style 124" xfId="93" xr:uid="{00000000-0005-0000-0000-00005E000000}"/>
    <cellStyle name="Style 124 2" xfId="94" xr:uid="{00000000-0005-0000-0000-00005F000000}"/>
    <cellStyle name="Style 124 2 2" xfId="95" xr:uid="{00000000-0005-0000-0000-000060000000}"/>
    <cellStyle name="Style 125" xfId="96" xr:uid="{00000000-0005-0000-0000-000061000000}"/>
    <cellStyle name="Style 125 2" xfId="97" xr:uid="{00000000-0005-0000-0000-000062000000}"/>
    <cellStyle name="Style 125 2 2" xfId="98" xr:uid="{00000000-0005-0000-0000-000063000000}"/>
    <cellStyle name="Style 126" xfId="99" xr:uid="{00000000-0005-0000-0000-000064000000}"/>
    <cellStyle name="Style 126 2" xfId="100" xr:uid="{00000000-0005-0000-0000-000065000000}"/>
    <cellStyle name="Style 126 2 2" xfId="101" xr:uid="{00000000-0005-0000-0000-000066000000}"/>
    <cellStyle name="Style 127" xfId="102" xr:uid="{00000000-0005-0000-0000-000067000000}"/>
    <cellStyle name="Style 127 2" xfId="103" xr:uid="{00000000-0005-0000-0000-000068000000}"/>
    <cellStyle name="Style 127 2 2" xfId="104" xr:uid="{00000000-0005-0000-0000-000069000000}"/>
    <cellStyle name="Style 128" xfId="105" xr:uid="{00000000-0005-0000-0000-00006A000000}"/>
    <cellStyle name="Style 128 2" xfId="106" xr:uid="{00000000-0005-0000-0000-00006B000000}"/>
    <cellStyle name="Style 128 2 2" xfId="107" xr:uid="{00000000-0005-0000-0000-00006C000000}"/>
    <cellStyle name="Style 129" xfId="108" xr:uid="{00000000-0005-0000-0000-00006D000000}"/>
    <cellStyle name="Style 129 2" xfId="109" xr:uid="{00000000-0005-0000-0000-00006E000000}"/>
    <cellStyle name="Style 129 2 2" xfId="110" xr:uid="{00000000-0005-0000-0000-00006F000000}"/>
    <cellStyle name="Style 130" xfId="111" xr:uid="{00000000-0005-0000-0000-000070000000}"/>
    <cellStyle name="Style 130 2" xfId="112" xr:uid="{00000000-0005-0000-0000-000071000000}"/>
    <cellStyle name="Style 130 2 2" xfId="113" xr:uid="{00000000-0005-0000-0000-000072000000}"/>
    <cellStyle name="Style 131" xfId="114" xr:uid="{00000000-0005-0000-0000-000073000000}"/>
    <cellStyle name="Style 132" xfId="115" xr:uid="{00000000-0005-0000-0000-000074000000}"/>
    <cellStyle name="Style 133" xfId="116" xr:uid="{00000000-0005-0000-0000-000075000000}"/>
    <cellStyle name="Style 134" xfId="117" xr:uid="{00000000-0005-0000-0000-000076000000}"/>
    <cellStyle name="Style 134 2" xfId="118" xr:uid="{00000000-0005-0000-0000-000077000000}"/>
    <cellStyle name="Style 135" xfId="119" xr:uid="{00000000-0005-0000-0000-000078000000}"/>
    <cellStyle name="Style 136" xfId="120" xr:uid="{00000000-0005-0000-0000-000079000000}"/>
    <cellStyle name="Style 137" xfId="121" xr:uid="{00000000-0005-0000-0000-00007A000000}"/>
    <cellStyle name="Style 138" xfId="122" xr:uid="{00000000-0005-0000-0000-00007B000000}"/>
    <cellStyle name="Style 139" xfId="123" xr:uid="{00000000-0005-0000-0000-00007C000000}"/>
    <cellStyle name="Style 139 2" xfId="124" xr:uid="{00000000-0005-0000-0000-00007D000000}"/>
    <cellStyle name="Style 139 2 2" xfId="125" xr:uid="{00000000-0005-0000-0000-00007E000000}"/>
    <cellStyle name="Style 140" xfId="126" xr:uid="{00000000-0005-0000-0000-00007F000000}"/>
    <cellStyle name="Style 140 2" xfId="127" xr:uid="{00000000-0005-0000-0000-000080000000}"/>
    <cellStyle name="Style 140 2 2" xfId="128" xr:uid="{00000000-0005-0000-0000-000081000000}"/>
    <cellStyle name="Style 141" xfId="129" xr:uid="{00000000-0005-0000-0000-000082000000}"/>
    <cellStyle name="Style 141 2" xfId="130" xr:uid="{00000000-0005-0000-0000-000083000000}"/>
    <cellStyle name="Style 141 2 2" xfId="131" xr:uid="{00000000-0005-0000-0000-000084000000}"/>
    <cellStyle name="Style 142" xfId="132" xr:uid="{00000000-0005-0000-0000-000085000000}"/>
    <cellStyle name="Style 142 2" xfId="133" xr:uid="{00000000-0005-0000-0000-000086000000}"/>
    <cellStyle name="Style 142 3" xfId="134" xr:uid="{00000000-0005-0000-0000-000087000000}"/>
    <cellStyle name="Style 142 3 2" xfId="135" xr:uid="{00000000-0005-0000-0000-000088000000}"/>
    <cellStyle name="Style 143" xfId="136" xr:uid="{00000000-0005-0000-0000-000089000000}"/>
    <cellStyle name="Style 143 2" xfId="137" xr:uid="{00000000-0005-0000-0000-00008A000000}"/>
    <cellStyle name="Style 143 2 2" xfId="138" xr:uid="{00000000-0005-0000-0000-00008B000000}"/>
    <cellStyle name="Style 144" xfId="139" xr:uid="{00000000-0005-0000-0000-00008C000000}"/>
    <cellStyle name="Style 144 2" xfId="140" xr:uid="{00000000-0005-0000-0000-00008D000000}"/>
    <cellStyle name="Style 144 2 2" xfId="141" xr:uid="{00000000-0005-0000-0000-00008E000000}"/>
    <cellStyle name="Style 145" xfId="142" xr:uid="{00000000-0005-0000-0000-00008F000000}"/>
    <cellStyle name="Style 145 2" xfId="143" xr:uid="{00000000-0005-0000-0000-000090000000}"/>
    <cellStyle name="Style 145 2 2" xfId="144" xr:uid="{00000000-0005-0000-0000-000091000000}"/>
    <cellStyle name="Style 146" xfId="145" xr:uid="{00000000-0005-0000-0000-000092000000}"/>
    <cellStyle name="Style 146 2" xfId="146" xr:uid="{00000000-0005-0000-0000-000093000000}"/>
    <cellStyle name="Style 146 2 2" xfId="147" xr:uid="{00000000-0005-0000-0000-000094000000}"/>
    <cellStyle name="Style 147" xfId="148" xr:uid="{00000000-0005-0000-0000-000095000000}"/>
    <cellStyle name="Style 147 2" xfId="149" xr:uid="{00000000-0005-0000-0000-000096000000}"/>
    <cellStyle name="Style 147 2 2" xfId="150" xr:uid="{00000000-0005-0000-0000-000097000000}"/>
    <cellStyle name="Style 148" xfId="151" xr:uid="{00000000-0005-0000-0000-000098000000}"/>
    <cellStyle name="Style 148 2" xfId="152" xr:uid="{00000000-0005-0000-0000-000099000000}"/>
    <cellStyle name="Style 148 2 2" xfId="153" xr:uid="{00000000-0005-0000-0000-00009A000000}"/>
    <cellStyle name="Style 149" xfId="154" xr:uid="{00000000-0005-0000-0000-00009B000000}"/>
    <cellStyle name="Style 150" xfId="155" xr:uid="{00000000-0005-0000-0000-00009C000000}"/>
    <cellStyle name="Style 151" xfId="156" xr:uid="{00000000-0005-0000-0000-00009D000000}"/>
    <cellStyle name="Style 152" xfId="157" xr:uid="{00000000-0005-0000-0000-00009E000000}"/>
    <cellStyle name="Style 153" xfId="158" xr:uid="{00000000-0005-0000-0000-00009F000000}"/>
    <cellStyle name="Style 154" xfId="159" xr:uid="{00000000-0005-0000-0000-0000A0000000}"/>
    <cellStyle name="Style 155" xfId="160" xr:uid="{00000000-0005-0000-0000-0000A1000000}"/>
    <cellStyle name="Style 156" xfId="161" xr:uid="{00000000-0005-0000-0000-0000A2000000}"/>
    <cellStyle name="Style 157" xfId="162" xr:uid="{00000000-0005-0000-0000-0000A3000000}"/>
    <cellStyle name="Style 157 2" xfId="163" xr:uid="{00000000-0005-0000-0000-0000A4000000}"/>
    <cellStyle name="Style 157 2 2" xfId="164" xr:uid="{00000000-0005-0000-0000-0000A5000000}"/>
    <cellStyle name="Style 158" xfId="165" xr:uid="{00000000-0005-0000-0000-0000A6000000}"/>
    <cellStyle name="Style 158 2" xfId="166" xr:uid="{00000000-0005-0000-0000-0000A7000000}"/>
    <cellStyle name="Style 158 2 2" xfId="167" xr:uid="{00000000-0005-0000-0000-0000A8000000}"/>
    <cellStyle name="Style 159" xfId="168" xr:uid="{00000000-0005-0000-0000-0000A9000000}"/>
    <cellStyle name="Style 159 2" xfId="169" xr:uid="{00000000-0005-0000-0000-0000AA000000}"/>
    <cellStyle name="Style 159 2 2" xfId="170" xr:uid="{00000000-0005-0000-0000-0000AB000000}"/>
    <cellStyle name="Style 160" xfId="171" xr:uid="{00000000-0005-0000-0000-0000AC000000}"/>
    <cellStyle name="Style 160 2" xfId="172" xr:uid="{00000000-0005-0000-0000-0000AD000000}"/>
    <cellStyle name="Style 160 2 2" xfId="173" xr:uid="{00000000-0005-0000-0000-0000AE000000}"/>
    <cellStyle name="Style 161" xfId="174" xr:uid="{00000000-0005-0000-0000-0000AF000000}"/>
    <cellStyle name="Style 161 2" xfId="175" xr:uid="{00000000-0005-0000-0000-0000B0000000}"/>
    <cellStyle name="Style 161 2 2" xfId="176" xr:uid="{00000000-0005-0000-0000-0000B1000000}"/>
    <cellStyle name="Style 162" xfId="177" xr:uid="{00000000-0005-0000-0000-0000B2000000}"/>
    <cellStyle name="Style 162 2" xfId="178" xr:uid="{00000000-0005-0000-0000-0000B3000000}"/>
    <cellStyle name="Style 162 2 2" xfId="179" xr:uid="{00000000-0005-0000-0000-0000B4000000}"/>
    <cellStyle name="Style 163" xfId="180" xr:uid="{00000000-0005-0000-0000-0000B5000000}"/>
    <cellStyle name="Style 163 2" xfId="181" xr:uid="{00000000-0005-0000-0000-0000B6000000}"/>
    <cellStyle name="Style 163 2 2" xfId="182" xr:uid="{00000000-0005-0000-0000-0000B7000000}"/>
    <cellStyle name="Style 164" xfId="183" xr:uid="{00000000-0005-0000-0000-0000B8000000}"/>
    <cellStyle name="Style 164 2" xfId="184" xr:uid="{00000000-0005-0000-0000-0000B9000000}"/>
    <cellStyle name="Style 164 2 2" xfId="185" xr:uid="{00000000-0005-0000-0000-0000BA000000}"/>
    <cellStyle name="Style 165" xfId="186" xr:uid="{00000000-0005-0000-0000-0000BB000000}"/>
    <cellStyle name="Style 165 2" xfId="187" xr:uid="{00000000-0005-0000-0000-0000BC000000}"/>
    <cellStyle name="Style 165 3" xfId="188" xr:uid="{00000000-0005-0000-0000-0000BD000000}"/>
    <cellStyle name="Style 165 3 2" xfId="189" xr:uid="{00000000-0005-0000-0000-0000BE000000}"/>
    <cellStyle name="Style 166" xfId="190" xr:uid="{00000000-0005-0000-0000-0000BF000000}"/>
    <cellStyle name="Style 166 2" xfId="191" xr:uid="{00000000-0005-0000-0000-0000C0000000}"/>
    <cellStyle name="Style 166 3" xfId="192" xr:uid="{00000000-0005-0000-0000-0000C1000000}"/>
    <cellStyle name="Style 166 3 2" xfId="193" xr:uid="{00000000-0005-0000-0000-0000C2000000}"/>
    <cellStyle name="Style 167" xfId="194" xr:uid="{00000000-0005-0000-0000-0000C3000000}"/>
    <cellStyle name="Style 167 2" xfId="195" xr:uid="{00000000-0005-0000-0000-0000C4000000}"/>
    <cellStyle name="Style 168" xfId="196" xr:uid="{00000000-0005-0000-0000-0000C5000000}"/>
    <cellStyle name="Style 168 2" xfId="197" xr:uid="{00000000-0005-0000-0000-0000C6000000}"/>
    <cellStyle name="Style 169" xfId="198" xr:uid="{00000000-0005-0000-0000-0000C7000000}"/>
    <cellStyle name="Style 170" xfId="199" xr:uid="{00000000-0005-0000-0000-0000C8000000}"/>
    <cellStyle name="Style 171" xfId="200" xr:uid="{00000000-0005-0000-0000-0000C9000000}"/>
    <cellStyle name="Style 171 2" xfId="201" xr:uid="{00000000-0005-0000-0000-0000CA000000}"/>
    <cellStyle name="Style 172" xfId="202" xr:uid="{00000000-0005-0000-0000-0000CB000000}"/>
    <cellStyle name="Style 173" xfId="203" xr:uid="{00000000-0005-0000-0000-0000CC000000}"/>
    <cellStyle name="Style 174" xfId="204" xr:uid="{00000000-0005-0000-0000-0000CD000000}"/>
    <cellStyle name="Style 175" xfId="205" xr:uid="{00000000-0005-0000-0000-0000CE000000}"/>
    <cellStyle name="Style 175 2" xfId="206" xr:uid="{00000000-0005-0000-0000-0000CF000000}"/>
    <cellStyle name="Style 176" xfId="207" xr:uid="{00000000-0005-0000-0000-0000D0000000}"/>
    <cellStyle name="Style 176 2" xfId="208" xr:uid="{00000000-0005-0000-0000-0000D1000000}"/>
    <cellStyle name="Style 177" xfId="209" xr:uid="{00000000-0005-0000-0000-0000D2000000}"/>
    <cellStyle name="Style 177 2" xfId="210" xr:uid="{00000000-0005-0000-0000-0000D3000000}"/>
    <cellStyle name="Style 177 2 2" xfId="211" xr:uid="{00000000-0005-0000-0000-0000D4000000}"/>
    <cellStyle name="Style 178" xfId="212" xr:uid="{00000000-0005-0000-0000-0000D5000000}"/>
    <cellStyle name="Style 178 2" xfId="213" xr:uid="{00000000-0005-0000-0000-0000D6000000}"/>
    <cellStyle name="Style 178 2 2" xfId="214" xr:uid="{00000000-0005-0000-0000-0000D7000000}"/>
    <cellStyle name="Style 179" xfId="215" xr:uid="{00000000-0005-0000-0000-0000D8000000}"/>
    <cellStyle name="Style 179 2" xfId="216" xr:uid="{00000000-0005-0000-0000-0000D9000000}"/>
    <cellStyle name="Style 179 2 2" xfId="217" xr:uid="{00000000-0005-0000-0000-0000DA000000}"/>
    <cellStyle name="Style 180" xfId="218" xr:uid="{00000000-0005-0000-0000-0000DB000000}"/>
    <cellStyle name="Style 180 2" xfId="219" xr:uid="{00000000-0005-0000-0000-0000DC000000}"/>
    <cellStyle name="Style 180 2 2" xfId="220" xr:uid="{00000000-0005-0000-0000-0000DD000000}"/>
    <cellStyle name="Style 181" xfId="221" xr:uid="{00000000-0005-0000-0000-0000DE000000}"/>
    <cellStyle name="Style 181 2" xfId="222" xr:uid="{00000000-0005-0000-0000-0000DF000000}"/>
    <cellStyle name="Style 181 2 2" xfId="223" xr:uid="{00000000-0005-0000-0000-0000E0000000}"/>
    <cellStyle name="Style 182" xfId="224" xr:uid="{00000000-0005-0000-0000-0000E1000000}"/>
    <cellStyle name="Style 182 2" xfId="225" xr:uid="{00000000-0005-0000-0000-0000E2000000}"/>
    <cellStyle name="Style 182 2 2" xfId="226" xr:uid="{00000000-0005-0000-0000-0000E3000000}"/>
    <cellStyle name="Style 183" xfId="227" xr:uid="{00000000-0005-0000-0000-0000E4000000}"/>
    <cellStyle name="Style 183 2" xfId="228" xr:uid="{00000000-0005-0000-0000-0000E5000000}"/>
    <cellStyle name="Style 183 2 2" xfId="229" xr:uid="{00000000-0005-0000-0000-0000E6000000}"/>
    <cellStyle name="Style 184" xfId="230" xr:uid="{00000000-0005-0000-0000-0000E7000000}"/>
    <cellStyle name="Style 184 2" xfId="231" xr:uid="{00000000-0005-0000-0000-0000E8000000}"/>
    <cellStyle name="Style 184 2 2" xfId="232" xr:uid="{00000000-0005-0000-0000-0000E9000000}"/>
    <cellStyle name="Style 185" xfId="233" xr:uid="{00000000-0005-0000-0000-0000EA000000}"/>
    <cellStyle name="Style 186" xfId="234" xr:uid="{00000000-0005-0000-0000-0000EB000000}"/>
    <cellStyle name="Style 187" xfId="235" xr:uid="{00000000-0005-0000-0000-0000EC000000}"/>
    <cellStyle name="Style 188" xfId="236" xr:uid="{00000000-0005-0000-0000-0000ED000000}"/>
    <cellStyle name="Style 189" xfId="237" xr:uid="{00000000-0005-0000-0000-0000EE000000}"/>
    <cellStyle name="Style 190" xfId="238" xr:uid="{00000000-0005-0000-0000-0000EF000000}"/>
    <cellStyle name="Style 191" xfId="239" xr:uid="{00000000-0005-0000-0000-0000F0000000}"/>
    <cellStyle name="Style 193" xfId="240" xr:uid="{00000000-0005-0000-0000-0000F1000000}"/>
    <cellStyle name="Style 193 2" xfId="241" xr:uid="{00000000-0005-0000-0000-0000F2000000}"/>
    <cellStyle name="Style 194" xfId="242" xr:uid="{00000000-0005-0000-0000-0000F3000000}"/>
    <cellStyle name="Style 194 2" xfId="243" xr:uid="{00000000-0005-0000-0000-0000F4000000}"/>
    <cellStyle name="Style 195" xfId="244" xr:uid="{00000000-0005-0000-0000-0000F5000000}"/>
    <cellStyle name="Style 195 2" xfId="245" xr:uid="{00000000-0005-0000-0000-0000F6000000}"/>
    <cellStyle name="Style 195 2 2" xfId="246" xr:uid="{00000000-0005-0000-0000-0000F7000000}"/>
    <cellStyle name="Style 196" xfId="247" xr:uid="{00000000-0005-0000-0000-0000F8000000}"/>
    <cellStyle name="Style 196 2" xfId="248" xr:uid="{00000000-0005-0000-0000-0000F9000000}"/>
    <cellStyle name="Style 196 2 2" xfId="249" xr:uid="{00000000-0005-0000-0000-0000FA000000}"/>
    <cellStyle name="Style 197" xfId="250" xr:uid="{00000000-0005-0000-0000-0000FB000000}"/>
    <cellStyle name="Style 197 2" xfId="251" xr:uid="{00000000-0005-0000-0000-0000FC000000}"/>
    <cellStyle name="Style 197 2 2" xfId="252" xr:uid="{00000000-0005-0000-0000-0000FD000000}"/>
    <cellStyle name="Style 198" xfId="253" xr:uid="{00000000-0005-0000-0000-0000FE000000}"/>
    <cellStyle name="Style 198 2" xfId="254" xr:uid="{00000000-0005-0000-0000-0000FF000000}"/>
    <cellStyle name="Style 198 2 2" xfId="255" xr:uid="{00000000-0005-0000-0000-000000010000}"/>
    <cellStyle name="Style 199" xfId="256" xr:uid="{00000000-0005-0000-0000-000001010000}"/>
    <cellStyle name="Style 199 2" xfId="257" xr:uid="{00000000-0005-0000-0000-000002010000}"/>
    <cellStyle name="Style 199 2 2" xfId="258" xr:uid="{00000000-0005-0000-0000-000003010000}"/>
    <cellStyle name="Style 200" xfId="259" xr:uid="{00000000-0005-0000-0000-000004010000}"/>
    <cellStyle name="Style 200 2" xfId="260" xr:uid="{00000000-0005-0000-0000-000005010000}"/>
    <cellStyle name="Style 200 2 2" xfId="261" xr:uid="{00000000-0005-0000-0000-000006010000}"/>
    <cellStyle name="Style 201" xfId="262" xr:uid="{00000000-0005-0000-0000-000007010000}"/>
    <cellStyle name="Style 201 2" xfId="263" xr:uid="{00000000-0005-0000-0000-000008010000}"/>
    <cellStyle name="Style 201 2 2" xfId="264" xr:uid="{00000000-0005-0000-0000-000009010000}"/>
    <cellStyle name="Style 202" xfId="265" xr:uid="{00000000-0005-0000-0000-00000A010000}"/>
    <cellStyle name="Style 202 2" xfId="266" xr:uid="{00000000-0005-0000-0000-00000B010000}"/>
    <cellStyle name="Style 202 2 2" xfId="267" xr:uid="{00000000-0005-0000-0000-00000C010000}"/>
    <cellStyle name="Style 203" xfId="268" xr:uid="{00000000-0005-0000-0000-00000D010000}"/>
    <cellStyle name="Style 204" xfId="269" xr:uid="{00000000-0005-0000-0000-00000E010000}"/>
    <cellStyle name="Style 21" xfId="270" xr:uid="{00000000-0005-0000-0000-00000F010000}"/>
    <cellStyle name="Style 21 2" xfId="271" xr:uid="{00000000-0005-0000-0000-000010010000}"/>
    <cellStyle name="Style 21 2 2" xfId="272" xr:uid="{00000000-0005-0000-0000-000011010000}"/>
    <cellStyle name="Style 22" xfId="273" xr:uid="{00000000-0005-0000-0000-000012010000}"/>
    <cellStyle name="Style 22 2" xfId="274" xr:uid="{00000000-0005-0000-0000-000013010000}"/>
    <cellStyle name="Style 22 2 2" xfId="275" xr:uid="{00000000-0005-0000-0000-000014010000}"/>
    <cellStyle name="Style 23" xfId="276" xr:uid="{00000000-0005-0000-0000-000015010000}"/>
    <cellStyle name="Style 23 2" xfId="277" xr:uid="{00000000-0005-0000-0000-000016010000}"/>
    <cellStyle name="Style 23 2 2" xfId="278" xr:uid="{00000000-0005-0000-0000-000017010000}"/>
    <cellStyle name="Style 24" xfId="279" xr:uid="{00000000-0005-0000-0000-000018010000}"/>
    <cellStyle name="Style 24 2" xfId="280" xr:uid="{00000000-0005-0000-0000-000019010000}"/>
    <cellStyle name="Style 24 2 2" xfId="281" xr:uid="{00000000-0005-0000-0000-00001A010000}"/>
    <cellStyle name="Style 25" xfId="282" xr:uid="{00000000-0005-0000-0000-00001B010000}"/>
    <cellStyle name="Style 25 2" xfId="283" xr:uid="{00000000-0005-0000-0000-00001C010000}"/>
    <cellStyle name="Style 25 2 2" xfId="284" xr:uid="{00000000-0005-0000-0000-00001D010000}"/>
    <cellStyle name="Style 26" xfId="285" xr:uid="{00000000-0005-0000-0000-00001E010000}"/>
    <cellStyle name="Style 26 2" xfId="286" xr:uid="{00000000-0005-0000-0000-00001F010000}"/>
    <cellStyle name="Style 26 2 2" xfId="287" xr:uid="{00000000-0005-0000-0000-000020010000}"/>
    <cellStyle name="Style 27" xfId="288" xr:uid="{00000000-0005-0000-0000-000021010000}"/>
    <cellStyle name="Style 27 2" xfId="289" xr:uid="{00000000-0005-0000-0000-000022010000}"/>
    <cellStyle name="Style 27 2 2" xfId="290" xr:uid="{00000000-0005-0000-0000-000023010000}"/>
    <cellStyle name="Style 28" xfId="291" xr:uid="{00000000-0005-0000-0000-000024010000}"/>
    <cellStyle name="Style 28 2" xfId="292" xr:uid="{00000000-0005-0000-0000-000025010000}"/>
    <cellStyle name="Style 28 2 2" xfId="293" xr:uid="{00000000-0005-0000-0000-000026010000}"/>
    <cellStyle name="Style 29" xfId="294" xr:uid="{00000000-0005-0000-0000-000027010000}"/>
    <cellStyle name="Style 29 2" xfId="295" xr:uid="{00000000-0005-0000-0000-000028010000}"/>
    <cellStyle name="Style 29 2 2" xfId="296" xr:uid="{00000000-0005-0000-0000-000029010000}"/>
    <cellStyle name="Style 30" xfId="297" xr:uid="{00000000-0005-0000-0000-00002A010000}"/>
    <cellStyle name="Style 30 2" xfId="298" xr:uid="{00000000-0005-0000-0000-00002B010000}"/>
    <cellStyle name="Style 30 2 2" xfId="299" xr:uid="{00000000-0005-0000-0000-00002C010000}"/>
    <cellStyle name="Style 37" xfId="300" xr:uid="{00000000-0005-0000-0000-00002D010000}"/>
    <cellStyle name="Style 38" xfId="301" xr:uid="{00000000-0005-0000-0000-00002E010000}"/>
    <cellStyle name="Style 38 2" xfId="302" xr:uid="{00000000-0005-0000-0000-00002F010000}"/>
    <cellStyle name="Style 38 2 2" xfId="303" xr:uid="{00000000-0005-0000-0000-000030010000}"/>
    <cellStyle name="Style 39" xfId="304" xr:uid="{00000000-0005-0000-0000-000031010000}"/>
    <cellStyle name="Style 39 2" xfId="305" xr:uid="{00000000-0005-0000-0000-000032010000}"/>
    <cellStyle name="Style 39 2 2" xfId="306" xr:uid="{00000000-0005-0000-0000-000033010000}"/>
    <cellStyle name="Style 40" xfId="307" xr:uid="{00000000-0005-0000-0000-000034010000}"/>
    <cellStyle name="Style 40 2" xfId="308" xr:uid="{00000000-0005-0000-0000-000035010000}"/>
    <cellStyle name="Style 40 2 2" xfId="309" xr:uid="{00000000-0005-0000-0000-000036010000}"/>
    <cellStyle name="Style 41" xfId="310" xr:uid="{00000000-0005-0000-0000-000037010000}"/>
    <cellStyle name="Style 41 2" xfId="311" xr:uid="{00000000-0005-0000-0000-000038010000}"/>
    <cellStyle name="Style 41 2 2" xfId="312" xr:uid="{00000000-0005-0000-0000-000039010000}"/>
    <cellStyle name="Style 42" xfId="313" xr:uid="{00000000-0005-0000-0000-00003A010000}"/>
    <cellStyle name="Style 42 2" xfId="314" xr:uid="{00000000-0005-0000-0000-00003B010000}"/>
    <cellStyle name="Style 42 2 2" xfId="315" xr:uid="{00000000-0005-0000-0000-00003C010000}"/>
    <cellStyle name="Style 43" xfId="316" xr:uid="{00000000-0005-0000-0000-00003D010000}"/>
    <cellStyle name="Style 43 2" xfId="317" xr:uid="{00000000-0005-0000-0000-00003E010000}"/>
    <cellStyle name="Style 43 2 2" xfId="318" xr:uid="{00000000-0005-0000-0000-00003F010000}"/>
    <cellStyle name="Style 44" xfId="319" xr:uid="{00000000-0005-0000-0000-000040010000}"/>
    <cellStyle name="Style 44 2" xfId="320" xr:uid="{00000000-0005-0000-0000-000041010000}"/>
    <cellStyle name="Style 44 2 2" xfId="321" xr:uid="{00000000-0005-0000-0000-000042010000}"/>
    <cellStyle name="Style 45" xfId="322" xr:uid="{00000000-0005-0000-0000-000043010000}"/>
    <cellStyle name="Style 45 2" xfId="323" xr:uid="{00000000-0005-0000-0000-000044010000}"/>
    <cellStyle name="Style 45 2 2" xfId="324" xr:uid="{00000000-0005-0000-0000-000045010000}"/>
    <cellStyle name="Style 46" xfId="325" xr:uid="{00000000-0005-0000-0000-000046010000}"/>
    <cellStyle name="Style 46 2" xfId="326" xr:uid="{00000000-0005-0000-0000-000047010000}"/>
    <cellStyle name="Style 46 2 2" xfId="327" xr:uid="{00000000-0005-0000-0000-000048010000}"/>
    <cellStyle name="Style 47" xfId="328" xr:uid="{00000000-0005-0000-0000-000049010000}"/>
    <cellStyle name="Style 47 2" xfId="329" xr:uid="{00000000-0005-0000-0000-00004A010000}"/>
    <cellStyle name="Style 47 2 2" xfId="330" xr:uid="{00000000-0005-0000-0000-00004B010000}"/>
    <cellStyle name="Style 48" xfId="331" xr:uid="{00000000-0005-0000-0000-00004C010000}"/>
    <cellStyle name="Style 53" xfId="332" xr:uid="{00000000-0005-0000-0000-00004D010000}"/>
    <cellStyle name="Style 53 2" xfId="333" xr:uid="{00000000-0005-0000-0000-00004E010000}"/>
    <cellStyle name="Style 53 2 2" xfId="334" xr:uid="{00000000-0005-0000-0000-00004F010000}"/>
    <cellStyle name="Style 54" xfId="335" xr:uid="{00000000-0005-0000-0000-000050010000}"/>
    <cellStyle name="Style 54 2" xfId="336" xr:uid="{00000000-0005-0000-0000-000051010000}"/>
    <cellStyle name="Style 54 2 2" xfId="337" xr:uid="{00000000-0005-0000-0000-000052010000}"/>
    <cellStyle name="Style 55" xfId="338" xr:uid="{00000000-0005-0000-0000-000053010000}"/>
    <cellStyle name="Style 55 2" xfId="339" xr:uid="{00000000-0005-0000-0000-000054010000}"/>
    <cellStyle name="Style 55 2 2" xfId="340" xr:uid="{00000000-0005-0000-0000-000055010000}"/>
    <cellStyle name="Style 56" xfId="341" xr:uid="{00000000-0005-0000-0000-000056010000}"/>
    <cellStyle name="Style 56 2" xfId="342" xr:uid="{00000000-0005-0000-0000-000057010000}"/>
    <cellStyle name="Style 56 2 2" xfId="343" xr:uid="{00000000-0005-0000-0000-000058010000}"/>
    <cellStyle name="Style 57" xfId="344" xr:uid="{00000000-0005-0000-0000-000059010000}"/>
    <cellStyle name="Style 57 2" xfId="345" xr:uid="{00000000-0005-0000-0000-00005A010000}"/>
    <cellStyle name="Style 57 2 2" xfId="346" xr:uid="{00000000-0005-0000-0000-00005B010000}"/>
    <cellStyle name="Style 58" xfId="347" xr:uid="{00000000-0005-0000-0000-00005C010000}"/>
    <cellStyle name="Style 58 2" xfId="348" xr:uid="{00000000-0005-0000-0000-00005D010000}"/>
    <cellStyle name="Style 58 2 2" xfId="349" xr:uid="{00000000-0005-0000-0000-00005E010000}"/>
    <cellStyle name="Style 59" xfId="350" xr:uid="{00000000-0005-0000-0000-00005F010000}"/>
    <cellStyle name="Style 59 2" xfId="351" xr:uid="{00000000-0005-0000-0000-000060010000}"/>
    <cellStyle name="Style 59 2 2" xfId="352" xr:uid="{00000000-0005-0000-0000-000061010000}"/>
    <cellStyle name="Style 60" xfId="353" xr:uid="{00000000-0005-0000-0000-000062010000}"/>
    <cellStyle name="Style 60 2" xfId="354" xr:uid="{00000000-0005-0000-0000-000063010000}"/>
    <cellStyle name="Style 60 2 2" xfId="355" xr:uid="{00000000-0005-0000-0000-000064010000}"/>
    <cellStyle name="Style 61" xfId="356" xr:uid="{00000000-0005-0000-0000-000065010000}"/>
    <cellStyle name="Style 61 2" xfId="357" xr:uid="{00000000-0005-0000-0000-000066010000}"/>
    <cellStyle name="Style 61 2 2" xfId="358" xr:uid="{00000000-0005-0000-0000-000067010000}"/>
    <cellStyle name="Style 62" xfId="359" xr:uid="{00000000-0005-0000-0000-000068010000}"/>
    <cellStyle name="Style 62 2" xfId="360" xr:uid="{00000000-0005-0000-0000-000069010000}"/>
    <cellStyle name="Style 62 2 2" xfId="361" xr:uid="{00000000-0005-0000-0000-00006A010000}"/>
    <cellStyle name="Style 63" xfId="362" xr:uid="{00000000-0005-0000-0000-00006B010000}"/>
    <cellStyle name="Style 64" xfId="363" xr:uid="{00000000-0005-0000-0000-00006C010000}"/>
    <cellStyle name="Style 65" xfId="364" xr:uid="{00000000-0005-0000-0000-00006D010000}"/>
    <cellStyle name="Style 67" xfId="365" xr:uid="{00000000-0005-0000-0000-00006E010000}"/>
    <cellStyle name="Style 68" xfId="366" xr:uid="{00000000-0005-0000-0000-00006F010000}"/>
    <cellStyle name="Style 69" xfId="367" xr:uid="{00000000-0005-0000-0000-000070010000}"/>
    <cellStyle name="Style 70" xfId="368" xr:uid="{00000000-0005-0000-0000-000071010000}"/>
    <cellStyle name="Style 70 2" xfId="369" xr:uid="{00000000-0005-0000-0000-000072010000}"/>
    <cellStyle name="Style 70 2 2" xfId="370" xr:uid="{00000000-0005-0000-0000-000073010000}"/>
    <cellStyle name="Style 71" xfId="371" xr:uid="{00000000-0005-0000-0000-000074010000}"/>
    <cellStyle name="Style 71 2" xfId="372" xr:uid="{00000000-0005-0000-0000-000075010000}"/>
    <cellStyle name="Style 71 2 2" xfId="373" xr:uid="{00000000-0005-0000-0000-000076010000}"/>
    <cellStyle name="Style 72" xfId="374" xr:uid="{00000000-0005-0000-0000-000077010000}"/>
    <cellStyle name="Style 72 2" xfId="375" xr:uid="{00000000-0005-0000-0000-000078010000}"/>
    <cellStyle name="Style 72 2 2" xfId="376" xr:uid="{00000000-0005-0000-0000-000079010000}"/>
    <cellStyle name="Style 73" xfId="377" xr:uid="{00000000-0005-0000-0000-00007A010000}"/>
    <cellStyle name="Style 73 2" xfId="378" xr:uid="{00000000-0005-0000-0000-00007B010000}"/>
    <cellStyle name="Style 73 2 2" xfId="379" xr:uid="{00000000-0005-0000-0000-00007C010000}"/>
    <cellStyle name="Style 74" xfId="380" xr:uid="{00000000-0005-0000-0000-00007D010000}"/>
    <cellStyle name="Style 74 2" xfId="381" xr:uid="{00000000-0005-0000-0000-00007E010000}"/>
    <cellStyle name="Style 74 2 2" xfId="382" xr:uid="{00000000-0005-0000-0000-00007F010000}"/>
    <cellStyle name="Style 75" xfId="383" xr:uid="{00000000-0005-0000-0000-000080010000}"/>
    <cellStyle name="Style 75 2" xfId="384" xr:uid="{00000000-0005-0000-0000-000081010000}"/>
    <cellStyle name="Style 75 2 2" xfId="385" xr:uid="{00000000-0005-0000-0000-000082010000}"/>
    <cellStyle name="Style 76" xfId="386" xr:uid="{00000000-0005-0000-0000-000083010000}"/>
    <cellStyle name="Style 76 2" xfId="387" xr:uid="{00000000-0005-0000-0000-000084010000}"/>
    <cellStyle name="Style 76 2 2" xfId="388" xr:uid="{00000000-0005-0000-0000-000085010000}"/>
    <cellStyle name="Style 77" xfId="389" xr:uid="{00000000-0005-0000-0000-000086010000}"/>
    <cellStyle name="Style 77 2" xfId="390" xr:uid="{00000000-0005-0000-0000-000087010000}"/>
    <cellStyle name="Style 77 2 2" xfId="391" xr:uid="{00000000-0005-0000-0000-000088010000}"/>
    <cellStyle name="Style 78" xfId="392" xr:uid="{00000000-0005-0000-0000-000089010000}"/>
    <cellStyle name="Style 78 2" xfId="393" xr:uid="{00000000-0005-0000-0000-00008A010000}"/>
    <cellStyle name="Style 78 2 2" xfId="394" xr:uid="{00000000-0005-0000-0000-00008B010000}"/>
    <cellStyle name="Style 79" xfId="395" xr:uid="{00000000-0005-0000-0000-00008C010000}"/>
    <cellStyle name="Style 79 2" xfId="396" xr:uid="{00000000-0005-0000-0000-00008D010000}"/>
    <cellStyle name="Style 79 2 2" xfId="397" xr:uid="{00000000-0005-0000-0000-00008E010000}"/>
    <cellStyle name="Style 80" xfId="398" xr:uid="{00000000-0005-0000-0000-00008F010000}"/>
    <cellStyle name="Style 81" xfId="399" xr:uid="{00000000-0005-0000-0000-000090010000}"/>
    <cellStyle name="Style 82" xfId="400" xr:uid="{00000000-0005-0000-0000-000091010000}"/>
    <cellStyle name="Style 83" xfId="401" xr:uid="{00000000-0005-0000-0000-000092010000}"/>
    <cellStyle name="Style 84" xfId="402" xr:uid="{00000000-0005-0000-0000-000093010000}"/>
    <cellStyle name="Style 85" xfId="403" xr:uid="{00000000-0005-0000-0000-000094010000}"/>
    <cellStyle name="Style 86" xfId="404" xr:uid="{00000000-0005-0000-0000-000095010000}"/>
    <cellStyle name="Style 87" xfId="405" xr:uid="{00000000-0005-0000-0000-000096010000}"/>
    <cellStyle name="Style 87 2" xfId="406" xr:uid="{00000000-0005-0000-0000-000097010000}"/>
    <cellStyle name="Style 87 2 2" xfId="407" xr:uid="{00000000-0005-0000-0000-000098010000}"/>
    <cellStyle name="Style 88" xfId="408" xr:uid="{00000000-0005-0000-0000-000099010000}"/>
    <cellStyle name="Style 88 2" xfId="409" xr:uid="{00000000-0005-0000-0000-00009A010000}"/>
    <cellStyle name="Style 88 2 2" xfId="410" xr:uid="{00000000-0005-0000-0000-00009B010000}"/>
    <cellStyle name="Style 89" xfId="411" xr:uid="{00000000-0005-0000-0000-00009C010000}"/>
    <cellStyle name="Style 89 2" xfId="412" xr:uid="{00000000-0005-0000-0000-00009D010000}"/>
    <cellStyle name="Style 89 2 2" xfId="413" xr:uid="{00000000-0005-0000-0000-00009E010000}"/>
    <cellStyle name="Style 90" xfId="414" xr:uid="{00000000-0005-0000-0000-00009F010000}"/>
    <cellStyle name="Style 90 2" xfId="415" xr:uid="{00000000-0005-0000-0000-0000A0010000}"/>
    <cellStyle name="Style 90 2 2" xfId="416" xr:uid="{00000000-0005-0000-0000-0000A1010000}"/>
    <cellStyle name="Style 91" xfId="417" xr:uid="{00000000-0005-0000-0000-0000A2010000}"/>
    <cellStyle name="Style 91 2" xfId="418" xr:uid="{00000000-0005-0000-0000-0000A3010000}"/>
    <cellStyle name="Style 91 2 2" xfId="419" xr:uid="{00000000-0005-0000-0000-0000A4010000}"/>
    <cellStyle name="Style 92" xfId="420" xr:uid="{00000000-0005-0000-0000-0000A5010000}"/>
    <cellStyle name="Style 92 2" xfId="421" xr:uid="{00000000-0005-0000-0000-0000A6010000}"/>
    <cellStyle name="Style 92 2 2" xfId="422" xr:uid="{00000000-0005-0000-0000-0000A7010000}"/>
    <cellStyle name="Style 93" xfId="423" xr:uid="{00000000-0005-0000-0000-0000A8010000}"/>
    <cellStyle name="Style 93 2" xfId="424" xr:uid="{00000000-0005-0000-0000-0000A9010000}"/>
    <cellStyle name="Style 93 2 2" xfId="425" xr:uid="{00000000-0005-0000-0000-0000AA010000}"/>
    <cellStyle name="Style 94" xfId="426" xr:uid="{00000000-0005-0000-0000-0000AB010000}"/>
    <cellStyle name="Style 94 2" xfId="427" xr:uid="{00000000-0005-0000-0000-0000AC010000}"/>
    <cellStyle name="Style 94 2 2" xfId="428" xr:uid="{00000000-0005-0000-0000-0000AD010000}"/>
    <cellStyle name="Style 95" xfId="429" xr:uid="{00000000-0005-0000-0000-0000AE010000}"/>
    <cellStyle name="Style 95 2" xfId="430" xr:uid="{00000000-0005-0000-0000-0000AF010000}"/>
    <cellStyle name="Style 95 2 2" xfId="431" xr:uid="{00000000-0005-0000-0000-0000B0010000}"/>
    <cellStyle name="Style 96" xfId="432" xr:uid="{00000000-0005-0000-0000-0000B1010000}"/>
    <cellStyle name="Style 96 2" xfId="433" xr:uid="{00000000-0005-0000-0000-0000B2010000}"/>
    <cellStyle name="Style 96 2 2" xfId="434" xr:uid="{00000000-0005-0000-0000-0000B3010000}"/>
    <cellStyle name="Style 97" xfId="435" xr:uid="{00000000-0005-0000-0000-0000B4010000}"/>
    <cellStyle name="Style 98" xfId="436" xr:uid="{00000000-0005-0000-0000-0000B5010000}"/>
    <cellStyle name="Style 99" xfId="437" xr:uid="{00000000-0005-0000-0000-0000B6010000}"/>
    <cellStyle name="Überschrift" xfId="438" xr:uid="{00000000-0005-0000-0000-0000B7010000}"/>
    <cellStyle name="Überschrift 1" xfId="439" xr:uid="{00000000-0005-0000-0000-0000B8010000}"/>
    <cellStyle name="Überschrift 2" xfId="440" xr:uid="{00000000-0005-0000-0000-0000B9010000}"/>
    <cellStyle name="Überschrift 3" xfId="441" xr:uid="{00000000-0005-0000-0000-0000BA010000}"/>
    <cellStyle name="Überschrift 4" xfId="442" xr:uid="{00000000-0005-0000-0000-0000BB010000}"/>
    <cellStyle name="Verknüpfte Zelle" xfId="443" xr:uid="{00000000-0005-0000-0000-0000BC010000}"/>
    <cellStyle name="Warnender Text" xfId="444" xr:uid="{00000000-0005-0000-0000-0000BD010000}"/>
    <cellStyle name="Zelle überprüfen" xfId="445" xr:uid="{00000000-0005-0000-0000-0000BE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FF33"/>
      <rgbColor rgb="008C3C3C"/>
      <rgbColor rgb="00BEBEB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xtra.entsoe.eu/SDC/DM/subgroup%20I%20%20PEMMDB%2020%20hydro%20BTC%20PECD%2020/Price%20proposal_TYNDP2018_v4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Z75"/>
  <sheetViews>
    <sheetView topLeftCell="A22" zoomScale="90" zoomScaleNormal="90" workbookViewId="0">
      <selection activeCell="D41" sqref="D41"/>
    </sheetView>
  </sheetViews>
  <sheetFormatPr defaultColWidth="11.44140625" defaultRowHeight="14.4" x14ac:dyDescent="0.3"/>
  <cols>
    <col min="1" max="1" width="37.109375" style="65" customWidth="1"/>
    <col min="2" max="2" width="7.6640625" style="65" bestFit="1" customWidth="1"/>
    <col min="3" max="13" width="11.44140625" style="65"/>
    <col min="14" max="19" width="17.6640625" style="65" customWidth="1"/>
    <col min="20" max="21" width="18.6640625" style="65" customWidth="1"/>
    <col min="22" max="16384" width="11.44140625" style="65"/>
  </cols>
  <sheetData>
    <row r="1" spans="1:11" ht="15.6" x14ac:dyDescent="0.3">
      <c r="A1" s="15" t="s">
        <v>10</v>
      </c>
      <c r="B1" s="18"/>
      <c r="C1" s="18"/>
      <c r="D1" s="18"/>
      <c r="E1" s="18"/>
      <c r="F1" s="18"/>
      <c r="G1" s="64"/>
      <c r="H1" s="64"/>
      <c r="I1" s="64"/>
    </row>
    <row r="4" spans="1:11" x14ac:dyDescent="0.3">
      <c r="A4" s="65" t="s">
        <v>187</v>
      </c>
      <c r="B4" s="66"/>
      <c r="C4" s="66"/>
    </row>
    <row r="5" spans="1:11" x14ac:dyDescent="0.3">
      <c r="B5" s="66"/>
      <c r="C5" s="66"/>
      <c r="D5" s="66"/>
      <c r="E5" s="66"/>
      <c r="F5" s="66"/>
      <c r="G5" s="66"/>
      <c r="H5" s="66"/>
    </row>
    <row r="8" spans="1:11" x14ac:dyDescent="0.3">
      <c r="A8" s="65" t="s">
        <v>112</v>
      </c>
      <c r="B8" s="65" t="s">
        <v>257</v>
      </c>
    </row>
    <row r="9" spans="1:11" x14ac:dyDescent="0.3">
      <c r="B9" s="206" t="s">
        <v>260</v>
      </c>
    </row>
    <row r="10" spans="1:11" x14ac:dyDescent="0.3">
      <c r="B10" s="174"/>
      <c r="C10" s="174"/>
      <c r="D10" s="174"/>
      <c r="E10" s="174"/>
      <c r="F10" s="174"/>
      <c r="G10" s="174"/>
      <c r="H10" s="174"/>
      <c r="I10" s="174"/>
      <c r="J10" s="174"/>
      <c r="K10" s="174"/>
    </row>
    <row r="16" spans="1:11" x14ac:dyDescent="0.3">
      <c r="B16" s="67"/>
      <c r="C16" s="67"/>
    </row>
    <row r="17" spans="1:26" ht="15" customHeight="1" x14ac:dyDescent="0.3">
      <c r="U17" s="68"/>
      <c r="V17" s="68"/>
    </row>
    <row r="18" spans="1:26" x14ac:dyDescent="0.3">
      <c r="U18" s="68"/>
      <c r="V18" s="68"/>
    </row>
    <row r="19" spans="1:26" ht="66" customHeight="1" thickBot="1" x14ac:dyDescent="0.35">
      <c r="I19" s="219" t="s">
        <v>169</v>
      </c>
      <c r="J19" s="220"/>
      <c r="M19" s="69"/>
      <c r="N19" s="70" t="s">
        <v>170</v>
      </c>
      <c r="R19" s="69"/>
      <c r="S19" s="69"/>
      <c r="T19" s="71" t="s">
        <v>171</v>
      </c>
      <c r="U19" s="221">
        <v>2025</v>
      </c>
      <c r="V19" s="222"/>
      <c r="W19" s="223"/>
      <c r="X19" s="221" t="s">
        <v>190</v>
      </c>
      <c r="Y19" s="222"/>
      <c r="Z19" s="223"/>
    </row>
    <row r="20" spans="1:26" ht="15" customHeight="1" x14ac:dyDescent="0.3">
      <c r="A20" s="65" t="s">
        <v>111</v>
      </c>
      <c r="B20" s="224" t="s">
        <v>11</v>
      </c>
      <c r="C20" s="227" t="s">
        <v>7</v>
      </c>
      <c r="D20" s="227" t="s">
        <v>6</v>
      </c>
      <c r="E20" s="227" t="s">
        <v>12</v>
      </c>
      <c r="F20" s="231" t="s">
        <v>13</v>
      </c>
      <c r="G20" s="231" t="s">
        <v>105</v>
      </c>
      <c r="H20" s="231" t="s">
        <v>16</v>
      </c>
      <c r="I20" s="234" t="s">
        <v>106</v>
      </c>
      <c r="J20" s="234" t="s">
        <v>107</v>
      </c>
      <c r="K20" s="237" t="s">
        <v>172</v>
      </c>
      <c r="L20" s="237" t="s">
        <v>173</v>
      </c>
      <c r="M20" s="69"/>
      <c r="N20" s="234" t="s">
        <v>174</v>
      </c>
      <c r="O20" s="237" t="s">
        <v>175</v>
      </c>
      <c r="P20" s="237" t="s">
        <v>176</v>
      </c>
      <c r="Q20" s="237" t="s">
        <v>177</v>
      </c>
      <c r="R20" s="69"/>
      <c r="S20" s="69"/>
      <c r="U20" s="234" t="s">
        <v>178</v>
      </c>
      <c r="V20" s="237" t="s">
        <v>179</v>
      </c>
      <c r="W20" s="237" t="s">
        <v>180</v>
      </c>
      <c r="X20" s="234" t="s">
        <v>178</v>
      </c>
      <c r="Y20" s="237" t="s">
        <v>179</v>
      </c>
      <c r="Z20" s="237" t="s">
        <v>180</v>
      </c>
    </row>
    <row r="21" spans="1:26" x14ac:dyDescent="0.3">
      <c r="A21" s="65" t="s">
        <v>167</v>
      </c>
      <c r="B21" s="225"/>
      <c r="C21" s="228"/>
      <c r="D21" s="228"/>
      <c r="E21" s="228"/>
      <c r="F21" s="232"/>
      <c r="G21" s="232"/>
      <c r="H21" s="232"/>
      <c r="I21" s="235"/>
      <c r="J21" s="235"/>
      <c r="K21" s="238"/>
      <c r="L21" s="238"/>
      <c r="M21" s="69"/>
      <c r="N21" s="235"/>
      <c r="O21" s="238"/>
      <c r="P21" s="238"/>
      <c r="Q21" s="238"/>
      <c r="R21" s="69"/>
      <c r="S21" s="69"/>
      <c r="U21" s="235"/>
      <c r="V21" s="238"/>
      <c r="W21" s="238"/>
      <c r="X21" s="235"/>
      <c r="Y21" s="238"/>
      <c r="Z21" s="238"/>
    </row>
    <row r="22" spans="1:26" ht="15" thickBot="1" x14ac:dyDescent="0.35">
      <c r="B22" s="225"/>
      <c r="C22" s="228"/>
      <c r="D22" s="228"/>
      <c r="E22" s="230"/>
      <c r="F22" s="233"/>
      <c r="G22" s="233"/>
      <c r="H22" s="233"/>
      <c r="I22" s="236"/>
      <c r="J22" s="236"/>
      <c r="K22" s="239"/>
      <c r="L22" s="239"/>
      <c r="M22" s="69"/>
      <c r="N22" s="236"/>
      <c r="O22" s="239"/>
      <c r="P22" s="239"/>
      <c r="Q22" s="239"/>
      <c r="R22" s="69"/>
      <c r="S22" s="69"/>
      <c r="U22" s="236"/>
      <c r="V22" s="239"/>
      <c r="W22" s="239"/>
      <c r="X22" s="236"/>
      <c r="Y22" s="239"/>
      <c r="Z22" s="239"/>
    </row>
    <row r="23" spans="1:26" ht="22.2" thickBot="1" x14ac:dyDescent="0.35">
      <c r="B23" s="226"/>
      <c r="C23" s="229"/>
      <c r="D23" s="229"/>
      <c r="E23" s="72" t="s">
        <v>18</v>
      </c>
      <c r="F23" s="73" t="s">
        <v>18</v>
      </c>
      <c r="G23" s="73" t="s">
        <v>21</v>
      </c>
      <c r="H23" s="73" t="s">
        <v>22</v>
      </c>
      <c r="I23" s="74" t="s">
        <v>20</v>
      </c>
      <c r="J23" s="74" t="s">
        <v>20</v>
      </c>
      <c r="K23" s="74" t="s">
        <v>146</v>
      </c>
      <c r="L23" s="74" t="s">
        <v>181</v>
      </c>
      <c r="M23" s="75"/>
      <c r="N23" s="76" t="s">
        <v>146</v>
      </c>
      <c r="O23" s="74" t="s">
        <v>181</v>
      </c>
      <c r="P23" s="74" t="s">
        <v>146</v>
      </c>
      <c r="Q23" s="74" t="s">
        <v>181</v>
      </c>
      <c r="R23" s="77" t="s">
        <v>182</v>
      </c>
      <c r="S23" s="77" t="s">
        <v>183</v>
      </c>
      <c r="U23" s="76" t="s">
        <v>146</v>
      </c>
      <c r="V23" s="74" t="s">
        <v>146</v>
      </c>
      <c r="W23" s="74" t="s">
        <v>146</v>
      </c>
      <c r="X23" s="76" t="s">
        <v>146</v>
      </c>
      <c r="Y23" s="74" t="s">
        <v>146</v>
      </c>
      <c r="Z23" s="74" t="s">
        <v>146</v>
      </c>
    </row>
    <row r="24" spans="1:26" ht="15" thickBot="1" x14ac:dyDescent="0.35">
      <c r="B24" s="78">
        <v>1</v>
      </c>
      <c r="C24" s="79" t="s">
        <v>5</v>
      </c>
      <c r="D24" s="80" t="s">
        <v>108</v>
      </c>
      <c r="E24" s="81" t="s">
        <v>109</v>
      </c>
      <c r="F24" s="82">
        <v>0.33</v>
      </c>
      <c r="G24" s="83">
        <v>0</v>
      </c>
      <c r="H24" s="83">
        <v>9</v>
      </c>
      <c r="I24" s="83">
        <v>12</v>
      </c>
      <c r="J24" s="83">
        <v>12</v>
      </c>
      <c r="K24" s="84">
        <v>14</v>
      </c>
      <c r="L24" s="85">
        <v>21</v>
      </c>
      <c r="M24" s="86"/>
      <c r="N24" s="87"/>
      <c r="O24" s="83"/>
      <c r="P24" s="83"/>
      <c r="Q24" s="83"/>
      <c r="R24" s="88"/>
      <c r="S24" s="89"/>
      <c r="U24" s="90" t="e">
        <f>ROUND(K24+(L24/($D$8+($G$24*$D$15/1000))),2)</f>
        <v>#DIV/0!</v>
      </c>
      <c r="V24" s="83"/>
      <c r="W24" s="84"/>
      <c r="X24" s="90" t="e">
        <f>ROUND(K24+(L24/($E$8+($G$24*$E$15/1000))),2)</f>
        <v>#DIV/0!</v>
      </c>
      <c r="Y24" s="83"/>
      <c r="Z24" s="84"/>
    </row>
    <row r="25" spans="1:26" ht="15" thickBot="1" x14ac:dyDescent="0.35">
      <c r="B25" s="78">
        <v>2</v>
      </c>
      <c r="C25" s="240" t="s">
        <v>29</v>
      </c>
      <c r="D25" s="91" t="s">
        <v>24</v>
      </c>
      <c r="E25" s="92" t="s">
        <v>8</v>
      </c>
      <c r="F25" s="93">
        <v>0.35</v>
      </c>
      <c r="G25" s="94">
        <v>94</v>
      </c>
      <c r="H25" s="83" t="s">
        <v>25</v>
      </c>
      <c r="I25" s="83">
        <v>8</v>
      </c>
      <c r="J25" s="83">
        <v>8</v>
      </c>
      <c r="K25" s="84">
        <v>18</v>
      </c>
      <c r="L25" s="85">
        <v>69.69</v>
      </c>
      <c r="M25" s="86"/>
      <c r="N25" s="90">
        <v>21</v>
      </c>
      <c r="O25" s="85">
        <v>93.97</v>
      </c>
      <c r="P25" s="84">
        <v>10.5</v>
      </c>
      <c r="Q25" s="85">
        <v>49.33</v>
      </c>
      <c r="R25" s="95">
        <v>12</v>
      </c>
      <c r="S25" s="85">
        <v>72</v>
      </c>
      <c r="U25" s="90" t="e">
        <f>ROUND(K25+(L25/($D$10+($G$25*$D$15/1000))),2)</f>
        <v>#DIV/0!</v>
      </c>
      <c r="V25" s="90" t="e">
        <f>ROUND(N25+(O25/($D$10+($G$25*$D$15/1000))),2)</f>
        <v>#DIV/0!</v>
      </c>
      <c r="W25" s="90" t="e">
        <f>ROUND(P25+(Q25/($D$10+($G$25*$D$15/1000))),2)</f>
        <v>#DIV/0!</v>
      </c>
      <c r="X25" s="90" t="e">
        <f>ROUND(K25+(L25/($E$10+($G$25*$E$15/1000))),2)</f>
        <v>#DIV/0!</v>
      </c>
      <c r="Y25" s="90" t="e">
        <f>ROUND(N25+(O25/($E$10+($G$25*$E$15/1000))),2)</f>
        <v>#DIV/0!</v>
      </c>
      <c r="Z25" s="90" t="e">
        <f>ROUND(P25+(Q25/($E$10+($G$25*$E$15/1000))),2)</f>
        <v>#DIV/0!</v>
      </c>
    </row>
    <row r="26" spans="1:26" ht="15" thickBot="1" x14ac:dyDescent="0.35">
      <c r="B26" s="78">
        <v>3</v>
      </c>
      <c r="C26" s="241"/>
      <c r="D26" s="91" t="s">
        <v>26</v>
      </c>
      <c r="E26" s="92" t="s">
        <v>147</v>
      </c>
      <c r="F26" s="93">
        <v>0.4</v>
      </c>
      <c r="G26" s="96"/>
      <c r="H26" s="83" t="s">
        <v>25</v>
      </c>
      <c r="I26" s="83">
        <v>6</v>
      </c>
      <c r="J26" s="83">
        <v>6</v>
      </c>
      <c r="K26" s="84">
        <v>18</v>
      </c>
      <c r="L26" s="85">
        <v>50.12</v>
      </c>
      <c r="M26" s="86"/>
      <c r="N26" s="90">
        <v>21</v>
      </c>
      <c r="O26" s="85">
        <v>81.44</v>
      </c>
      <c r="P26" s="84">
        <v>10.5</v>
      </c>
      <c r="Q26" s="85">
        <v>42.29</v>
      </c>
      <c r="R26" s="95">
        <v>12</v>
      </c>
      <c r="S26" s="85">
        <v>72</v>
      </c>
      <c r="U26" s="90" t="e">
        <f>ROUND(K26+(L26/($D$10+($G$25*$D$15/1000))),2)</f>
        <v>#DIV/0!</v>
      </c>
      <c r="V26" s="90" t="e">
        <f>ROUND(N26+(O26/($D$10+($G$25*$D$15/1000))),2)</f>
        <v>#DIV/0!</v>
      </c>
      <c r="W26" s="90" t="e">
        <f>ROUND(P26+(Q26/($D$10+($G$25*$D$15/1000))),2)</f>
        <v>#DIV/0!</v>
      </c>
      <c r="X26" s="90" t="e">
        <f>ROUND(K26+(L26/($E$10+($G$25*$E$15/1000))),2)</f>
        <v>#DIV/0!</v>
      </c>
      <c r="Y26" s="90" t="e">
        <f>ROUND(N26+(O26/($E$10+($G$25*$E$15/1000))),2)</f>
        <v>#DIV/0!</v>
      </c>
      <c r="Z26" s="90" t="e">
        <f>ROUND(P26+(Q26/($E$10+($G$25*$E$15/1000))),2)</f>
        <v>#DIV/0!</v>
      </c>
    </row>
    <row r="27" spans="1:26" ht="15" thickBot="1" x14ac:dyDescent="0.35">
      <c r="B27" s="97">
        <v>4</v>
      </c>
      <c r="C27" s="241"/>
      <c r="D27" s="98" t="s">
        <v>148</v>
      </c>
      <c r="E27" s="99" t="s">
        <v>149</v>
      </c>
      <c r="F27" s="100">
        <v>0.46</v>
      </c>
      <c r="G27" s="87"/>
      <c r="H27" s="101" t="s">
        <v>25</v>
      </c>
      <c r="I27" s="101">
        <v>5</v>
      </c>
      <c r="J27" s="101">
        <v>5</v>
      </c>
      <c r="K27" s="102">
        <v>18</v>
      </c>
      <c r="L27" s="103">
        <v>42.29</v>
      </c>
      <c r="M27" s="86"/>
      <c r="N27" s="104">
        <v>21</v>
      </c>
      <c r="O27" s="103">
        <v>57.17</v>
      </c>
      <c r="P27" s="102">
        <v>10.5</v>
      </c>
      <c r="Q27" s="103">
        <v>30.54</v>
      </c>
      <c r="R27" s="95">
        <v>12</v>
      </c>
      <c r="S27" s="103">
        <v>72</v>
      </c>
      <c r="U27" s="90" t="e">
        <f>ROUND(K27+(L27/($D$10+($G$25*$D$15/1000))),2)</f>
        <v>#DIV/0!</v>
      </c>
      <c r="V27" s="90" t="e">
        <f>ROUND(N27+(O27/($D$10+($G$25*$D$15/1000))),2)</f>
        <v>#DIV/0!</v>
      </c>
      <c r="W27" s="90" t="e">
        <f>ROUND(P27+(Q27/($D$10+($G$25*$D$15/1000))),2)</f>
        <v>#DIV/0!</v>
      </c>
      <c r="X27" s="90" t="e">
        <f>ROUND(K27+(L27/($E$10+($G$25*$E$15/1000))),2)</f>
        <v>#DIV/0!</v>
      </c>
      <c r="Y27" s="90" t="e">
        <f>ROUND(N27+(O27/($E$10+($G$25*$E$15/1000))),2)</f>
        <v>#DIV/0!</v>
      </c>
      <c r="Z27" s="90" t="e">
        <f>ROUND(P27+(Q27/($E$10+($G$25*$E$15/1000))),2)</f>
        <v>#DIV/0!</v>
      </c>
    </row>
    <row r="28" spans="1:26" ht="15" thickBot="1" x14ac:dyDescent="0.35">
      <c r="B28" s="105">
        <v>5</v>
      </c>
      <c r="C28" s="242"/>
      <c r="D28" s="106" t="s">
        <v>46</v>
      </c>
      <c r="E28" s="107" t="s">
        <v>150</v>
      </c>
      <c r="F28" s="108">
        <v>0.38</v>
      </c>
      <c r="G28" s="109">
        <v>9.4</v>
      </c>
      <c r="H28" s="110" t="s">
        <v>151</v>
      </c>
      <c r="I28" s="110">
        <v>7</v>
      </c>
      <c r="J28" s="110">
        <v>7</v>
      </c>
      <c r="K28" s="111">
        <v>18</v>
      </c>
      <c r="L28" s="112">
        <v>50.12</v>
      </c>
      <c r="M28" s="86"/>
      <c r="N28" s="113">
        <v>21</v>
      </c>
      <c r="O28" s="112">
        <v>81.44</v>
      </c>
      <c r="P28" s="111">
        <v>10.5</v>
      </c>
      <c r="Q28" s="112">
        <v>42.29</v>
      </c>
      <c r="R28" s="95">
        <v>12</v>
      </c>
      <c r="S28" s="112">
        <v>72</v>
      </c>
      <c r="U28" s="90" t="e">
        <f>ROUND(K28+(L28/($D$10+($G$28*$D$15/1000))),2)</f>
        <v>#DIV/0!</v>
      </c>
      <c r="V28" s="90" t="e">
        <f>ROUND(N28+(O28/($D$10+($G$28*$D$15/1000))),2)</f>
        <v>#DIV/0!</v>
      </c>
      <c r="W28" s="90" t="e">
        <f>ROUND(P28+(Q28/($D$10+($G$28*$D$15/1000))),2)</f>
        <v>#DIV/0!</v>
      </c>
      <c r="X28" s="90" t="e">
        <f>ROUND(K28+(L28/($E$10+($G$28*$E$15/1000))),2)</f>
        <v>#DIV/0!</v>
      </c>
      <c r="Y28" s="90" t="e">
        <f>ROUND(N28+(O28/($E$10+($G$28*$E$15/1000))),2)</f>
        <v>#DIV/0!</v>
      </c>
      <c r="Z28" s="90" t="e">
        <f>ROUND(P28+(Q28/($E$10+($G$28*$E$15/1000))),2)</f>
        <v>#DIV/0!</v>
      </c>
    </row>
    <row r="29" spans="1:26" ht="15" thickBot="1" x14ac:dyDescent="0.35">
      <c r="B29" s="78">
        <v>6</v>
      </c>
      <c r="C29" s="243" t="s">
        <v>23</v>
      </c>
      <c r="D29" s="80" t="s">
        <v>24</v>
      </c>
      <c r="E29" s="81" t="s">
        <v>8</v>
      </c>
      <c r="F29" s="82">
        <v>0.35</v>
      </c>
      <c r="G29" s="244">
        <v>101</v>
      </c>
      <c r="H29" s="83" t="s">
        <v>25</v>
      </c>
      <c r="I29" s="83">
        <v>11</v>
      </c>
      <c r="J29" s="83">
        <v>11</v>
      </c>
      <c r="K29" s="84">
        <v>18</v>
      </c>
      <c r="L29" s="85">
        <v>69.69</v>
      </c>
      <c r="M29" s="86"/>
      <c r="N29" s="90">
        <v>21</v>
      </c>
      <c r="O29" s="85">
        <v>93.97</v>
      </c>
      <c r="P29" s="84">
        <v>10.5</v>
      </c>
      <c r="Q29" s="85">
        <v>49.33</v>
      </c>
      <c r="R29" s="95">
        <v>12</v>
      </c>
      <c r="S29" s="85">
        <v>72</v>
      </c>
      <c r="U29" s="90" t="e">
        <f>ROUND(K29+(L29/($D$9+($G$29*$D$15/1000))),2)</f>
        <v>#DIV/0!</v>
      </c>
      <c r="V29" s="90" t="e">
        <f>ROUND(N29+(O29/($D$9+($G$29*$D$15/1000))),2)</f>
        <v>#DIV/0!</v>
      </c>
      <c r="W29" s="90" t="e">
        <f>ROUND(P29+(Q29/($D$9+($G$29*$D$15/1000))),2)</f>
        <v>#DIV/0!</v>
      </c>
      <c r="X29" s="90" t="e">
        <f>ROUND(K29+(L29/($E$9+($G$29*$E$15/1000))),2)</f>
        <v>#DIV/0!</v>
      </c>
      <c r="Y29" s="90" t="e">
        <f>ROUND(N29+(O29/($E$9+($G$29*$E$15/1000))),2)</f>
        <v>#DIV/0!</v>
      </c>
      <c r="Z29" s="90" t="e">
        <f>ROUND(P29+(Q29/($E$9+($G$29*$E$15/1000))),2)</f>
        <v>#DIV/0!</v>
      </c>
    </row>
    <row r="30" spans="1:26" ht="15" thickBot="1" x14ac:dyDescent="0.35">
      <c r="B30" s="78">
        <v>7</v>
      </c>
      <c r="C30" s="241"/>
      <c r="D30" s="80" t="s">
        <v>26</v>
      </c>
      <c r="E30" s="81" t="s">
        <v>147</v>
      </c>
      <c r="F30" s="82">
        <v>0.4</v>
      </c>
      <c r="G30" s="245"/>
      <c r="H30" s="83" t="s">
        <v>25</v>
      </c>
      <c r="I30" s="83">
        <v>9</v>
      </c>
      <c r="J30" s="83">
        <v>9</v>
      </c>
      <c r="K30" s="84">
        <v>18</v>
      </c>
      <c r="L30" s="85">
        <v>50.12</v>
      </c>
      <c r="M30" s="86"/>
      <c r="N30" s="90">
        <v>21</v>
      </c>
      <c r="O30" s="85">
        <v>81.44</v>
      </c>
      <c r="P30" s="84">
        <v>10.5</v>
      </c>
      <c r="Q30" s="85">
        <v>42.29</v>
      </c>
      <c r="R30" s="95">
        <v>12</v>
      </c>
      <c r="S30" s="85">
        <v>72</v>
      </c>
      <c r="U30" s="90" t="e">
        <f>ROUND(K30+(L30/($D$9+($G$29*$D$15/1000))),2)</f>
        <v>#DIV/0!</v>
      </c>
      <c r="V30" s="90" t="e">
        <f>ROUND(N30+(O30/($D$9+($G$29*$D$15/1000))),2)</f>
        <v>#DIV/0!</v>
      </c>
      <c r="W30" s="90" t="e">
        <f>ROUND(P30+(Q30/($D$9+($G$29*$D$15/1000))),2)</f>
        <v>#DIV/0!</v>
      </c>
      <c r="X30" s="90" t="e">
        <f>ROUND(K30+(L30/($E$9+($G$29*$E$15/1000))),2)</f>
        <v>#DIV/0!</v>
      </c>
      <c r="Y30" s="90" t="e">
        <f>ROUND(N30+(O30/($E$9+($G$29*$E$15/1000))),2)</f>
        <v>#DIV/0!</v>
      </c>
      <c r="Z30" s="90" t="e">
        <f>ROUND(P30+(Q30/($E$9+($G$29*$E$15/1000))),2)</f>
        <v>#DIV/0!</v>
      </c>
    </row>
    <row r="31" spans="1:26" ht="15" thickBot="1" x14ac:dyDescent="0.35">
      <c r="B31" s="97">
        <v>8</v>
      </c>
      <c r="C31" s="241"/>
      <c r="D31" s="80" t="s">
        <v>148</v>
      </c>
      <c r="E31" s="81" t="s">
        <v>149</v>
      </c>
      <c r="F31" s="82">
        <v>0.46</v>
      </c>
      <c r="G31" s="246"/>
      <c r="H31" s="83" t="s">
        <v>25</v>
      </c>
      <c r="I31" s="83">
        <v>8</v>
      </c>
      <c r="J31" s="83">
        <v>8</v>
      </c>
      <c r="K31" s="84">
        <v>18</v>
      </c>
      <c r="L31" s="85">
        <v>42.29</v>
      </c>
      <c r="M31" s="86"/>
      <c r="N31" s="90">
        <v>21</v>
      </c>
      <c r="O31" s="85">
        <v>57.17</v>
      </c>
      <c r="P31" s="84">
        <v>10.5</v>
      </c>
      <c r="Q31" s="85">
        <v>30.54</v>
      </c>
      <c r="R31" s="95">
        <v>12</v>
      </c>
      <c r="S31" s="85">
        <v>72</v>
      </c>
      <c r="U31" s="90" t="e">
        <f>ROUND(K31+(L31/($D$9+($G$29*$D$15/1000))),2)</f>
        <v>#DIV/0!</v>
      </c>
      <c r="V31" s="90" t="e">
        <f>ROUND(N31+(O31/($D$9+($G$29*$D$15/1000))),2)</f>
        <v>#DIV/0!</v>
      </c>
      <c r="W31" s="90" t="e">
        <f>ROUND(P31+(Q31/($D$9+($G$29*$D$15/1000))),2)</f>
        <v>#DIV/0!</v>
      </c>
      <c r="X31" s="90" t="e">
        <f>ROUND(K31+(L31/($E$9+($G$29*$E$15/1000))),2)</f>
        <v>#DIV/0!</v>
      </c>
      <c r="Y31" s="90" t="e">
        <f>ROUND(N31+(O31/($E$9+($G$29*$E$15/1000))),2)</f>
        <v>#DIV/0!</v>
      </c>
      <c r="Z31" s="90" t="e">
        <f>ROUND(P31+(Q31/($E$9+($G$29*$E$15/1000))),2)</f>
        <v>#DIV/0!</v>
      </c>
    </row>
    <row r="32" spans="1:26" ht="15" thickBot="1" x14ac:dyDescent="0.35">
      <c r="B32" s="105">
        <v>9</v>
      </c>
      <c r="C32" s="242"/>
      <c r="D32" s="80" t="s">
        <v>46</v>
      </c>
      <c r="E32" s="81" t="s">
        <v>150</v>
      </c>
      <c r="F32" s="82">
        <v>0.38</v>
      </c>
      <c r="G32" s="114">
        <v>10.1</v>
      </c>
      <c r="H32" s="83" t="s">
        <v>151</v>
      </c>
      <c r="I32" s="83">
        <v>10</v>
      </c>
      <c r="J32" s="83">
        <v>10</v>
      </c>
      <c r="K32" s="84">
        <v>18</v>
      </c>
      <c r="L32" s="85">
        <v>50.12</v>
      </c>
      <c r="M32" s="86"/>
      <c r="N32" s="90">
        <v>21</v>
      </c>
      <c r="O32" s="85">
        <v>81.44</v>
      </c>
      <c r="P32" s="84">
        <v>10.5</v>
      </c>
      <c r="Q32" s="85">
        <v>42.29</v>
      </c>
      <c r="R32" s="95">
        <v>12</v>
      </c>
      <c r="S32" s="85">
        <v>72</v>
      </c>
      <c r="U32" s="90" t="e">
        <f>ROUND(K32+(L32/($D$9+($G$32*$D$15/1000))),2)</f>
        <v>#DIV/0!</v>
      </c>
      <c r="V32" s="90" t="e">
        <f>ROUND(N32+(O32/($D$9+($G$32*$D$15/1000))),2)</f>
        <v>#DIV/0!</v>
      </c>
      <c r="W32" s="90" t="e">
        <f>ROUND(P32+(Q32/($D$9+($G$32*$D$15/1000))),2)</f>
        <v>#DIV/0!</v>
      </c>
      <c r="X32" s="90" t="e">
        <f>ROUND(K32+(L32/($E$9+($G$32*$E$15/1000))),2)</f>
        <v>#DIV/0!</v>
      </c>
      <c r="Y32" s="90" t="e">
        <f>ROUND(N32+(O32/($E$9+($G$32*$E$15/1000))),2)</f>
        <v>#DIV/0!</v>
      </c>
      <c r="Z32" s="90" t="e">
        <f>ROUND(P32+(Q32/($E$9+($G$32*$E$15/1000))),2)</f>
        <v>#DIV/0!</v>
      </c>
    </row>
    <row r="33" spans="1:26" ht="21" thickBot="1" x14ac:dyDescent="0.35">
      <c r="B33" s="78">
        <v>10</v>
      </c>
      <c r="C33" s="243" t="s">
        <v>31</v>
      </c>
      <c r="D33" s="91" t="s">
        <v>32</v>
      </c>
      <c r="E33" s="92" t="s">
        <v>152</v>
      </c>
      <c r="F33" s="93">
        <v>0.36</v>
      </c>
      <c r="G33" s="244">
        <v>57</v>
      </c>
      <c r="H33" s="83" t="s">
        <v>33</v>
      </c>
      <c r="I33" s="83">
        <v>5</v>
      </c>
      <c r="J33" s="83">
        <v>5</v>
      </c>
      <c r="K33" s="84">
        <v>7.6</v>
      </c>
      <c r="L33" s="85">
        <v>68.13</v>
      </c>
      <c r="M33" s="86"/>
      <c r="N33" s="90">
        <v>9.6999999999999993</v>
      </c>
      <c r="O33" s="85">
        <v>69.69</v>
      </c>
      <c r="P33" s="84">
        <v>4.0999999999999996</v>
      </c>
      <c r="Q33" s="85">
        <v>32.89</v>
      </c>
      <c r="R33" s="95">
        <v>8</v>
      </c>
      <c r="S33" s="85">
        <v>48</v>
      </c>
      <c r="U33" s="90" t="e">
        <f>ROUND(K33+(L33/($D$11+($G$33*$D$15/1000))),2)</f>
        <v>#DIV/0!</v>
      </c>
      <c r="V33" s="90" t="e">
        <f>ROUND(N33+(O33/($D$11+($G$33*$D$15/1000))),2)</f>
        <v>#DIV/0!</v>
      </c>
      <c r="W33" s="90" t="e">
        <f>ROUND(P33+(Q33/($D$11+($G$33*$D$15/1000))),2)</f>
        <v>#DIV/0!</v>
      </c>
      <c r="X33" s="90" t="e">
        <f>ROUND(K33+(L33/($E$11+($G$33*$E$15/1000))),2)</f>
        <v>#DIV/0!</v>
      </c>
      <c r="Y33" s="90" t="e">
        <f>ROUND(N33+(O33/($E$11+($G$33*$E$15/1000))),2)</f>
        <v>#DIV/0!</v>
      </c>
      <c r="Z33" s="90" t="e">
        <f>ROUND(P33+(Q33/($E$11+($G$33*$E$15/1000))),2)</f>
        <v>#DIV/0!</v>
      </c>
    </row>
    <row r="34" spans="1:26" ht="21" thickBot="1" x14ac:dyDescent="0.35">
      <c r="B34" s="78">
        <v>11</v>
      </c>
      <c r="C34" s="241"/>
      <c r="D34" s="91" t="s">
        <v>34</v>
      </c>
      <c r="E34" s="92" t="s">
        <v>153</v>
      </c>
      <c r="F34" s="93">
        <v>0.41</v>
      </c>
      <c r="G34" s="245"/>
      <c r="H34" s="83" t="s">
        <v>33</v>
      </c>
      <c r="I34" s="83">
        <v>5</v>
      </c>
      <c r="J34" s="83">
        <v>5</v>
      </c>
      <c r="K34" s="84">
        <v>7.6</v>
      </c>
      <c r="L34" s="85">
        <v>45.42</v>
      </c>
      <c r="M34" s="86"/>
      <c r="N34" s="90">
        <v>9.6999999999999993</v>
      </c>
      <c r="O34" s="85">
        <v>58.73</v>
      </c>
      <c r="P34" s="84">
        <v>4.0999999999999996</v>
      </c>
      <c r="Q34" s="85">
        <v>28.19</v>
      </c>
      <c r="R34" s="95">
        <v>8</v>
      </c>
      <c r="S34" s="85">
        <v>48</v>
      </c>
      <c r="U34" s="90" t="e">
        <f>ROUND(K34+(L34/($D$11+($G$33*$D$15/1000))),2)</f>
        <v>#DIV/0!</v>
      </c>
      <c r="V34" s="90" t="e">
        <f>ROUND(N34+(O34/($D$11+($G$33*$D$15/1000))),2)</f>
        <v>#DIV/0!</v>
      </c>
      <c r="W34" s="90" t="e">
        <f>ROUND(P34+(Q34/($D$11+($G$33*$D$15/1000))),2)</f>
        <v>#DIV/0!</v>
      </c>
      <c r="X34" s="90" t="e">
        <f>ROUND(K34+(L34/($E$11+($G$33*$E$15/1000))),2)</f>
        <v>#DIV/0!</v>
      </c>
      <c r="Y34" s="90" t="e">
        <f>ROUND(N34+(O34/($E$11+($G$33*$E$15/1000))),2)</f>
        <v>#DIV/0!</v>
      </c>
      <c r="Z34" s="90" t="e">
        <f>ROUND(P34+(Q34/($E$11+($G$33*$E$15/1000))),2)</f>
        <v>#DIV/0!</v>
      </c>
    </row>
    <row r="35" spans="1:26" ht="15" thickBot="1" x14ac:dyDescent="0.35">
      <c r="B35" s="78">
        <v>12</v>
      </c>
      <c r="C35" s="241"/>
      <c r="D35" s="91" t="s">
        <v>35</v>
      </c>
      <c r="E35" s="92" t="s">
        <v>154</v>
      </c>
      <c r="F35" s="93">
        <v>0.4</v>
      </c>
      <c r="G35" s="245"/>
      <c r="H35" s="83" t="s">
        <v>36</v>
      </c>
      <c r="I35" s="83">
        <v>3</v>
      </c>
      <c r="J35" s="83">
        <v>3</v>
      </c>
      <c r="K35" s="84">
        <v>7.6</v>
      </c>
      <c r="L35" s="85">
        <v>72.83</v>
      </c>
      <c r="M35" s="86"/>
      <c r="N35" s="90">
        <v>9.6999999999999993</v>
      </c>
      <c r="O35" s="85">
        <v>79.09</v>
      </c>
      <c r="P35" s="84">
        <v>4.0999999999999996</v>
      </c>
      <c r="Q35" s="85">
        <v>43.85</v>
      </c>
      <c r="R35" s="95">
        <v>8</v>
      </c>
      <c r="S35" s="85">
        <v>48</v>
      </c>
      <c r="U35" s="90" t="e">
        <f>ROUND(K35+(L35/($D$11+($G$33*$D$15/1000))),2)</f>
        <v>#DIV/0!</v>
      </c>
      <c r="V35" s="90" t="e">
        <f>ROUND(N35+(O35/($D$11+($G$33*$D$15/1000))),2)</f>
        <v>#DIV/0!</v>
      </c>
      <c r="W35" s="90" t="e">
        <f>ROUND(P35+(Q35/($D$11+($G$33*$D$15/1000))),2)</f>
        <v>#DIV/0!</v>
      </c>
      <c r="X35" s="90" t="e">
        <f>ROUND(K35+(L35/($E$11+($G$33*$E$15/1000))),2)</f>
        <v>#DIV/0!</v>
      </c>
      <c r="Y35" s="90" t="e">
        <f>ROUND(N35+(O35/($E$11+($G$33*$E$15/1000))),2)</f>
        <v>#DIV/0!</v>
      </c>
      <c r="Z35" s="90" t="e">
        <f>ROUND(P35+(Q35/($E$11+($G$33*$E$15/1000))),2)</f>
        <v>#DIV/0!</v>
      </c>
    </row>
    <row r="36" spans="1:26" ht="15" thickBot="1" x14ac:dyDescent="0.35">
      <c r="B36" s="78">
        <v>13</v>
      </c>
      <c r="C36" s="241"/>
      <c r="D36" s="91" t="s">
        <v>37</v>
      </c>
      <c r="E36" s="92" t="s">
        <v>155</v>
      </c>
      <c r="F36" s="93">
        <v>0.48</v>
      </c>
      <c r="G36" s="245"/>
      <c r="H36" s="83" t="s">
        <v>36</v>
      </c>
      <c r="I36" s="83">
        <v>3</v>
      </c>
      <c r="J36" s="83">
        <v>3</v>
      </c>
      <c r="K36" s="84">
        <v>7.6</v>
      </c>
      <c r="L36" s="85">
        <v>43.07</v>
      </c>
      <c r="M36" s="86"/>
      <c r="N36" s="90">
        <v>9.6999999999999993</v>
      </c>
      <c r="O36" s="85">
        <v>61.86</v>
      </c>
      <c r="P36" s="84">
        <v>4.0999999999999996</v>
      </c>
      <c r="Q36" s="85">
        <v>27.41</v>
      </c>
      <c r="R36" s="95">
        <v>8</v>
      </c>
      <c r="S36" s="85">
        <v>48</v>
      </c>
      <c r="U36" s="90" t="e">
        <f>ROUND(K36+(L36/($D$11+($G$33*$D$15/1000))),2)</f>
        <v>#DIV/0!</v>
      </c>
      <c r="V36" s="90" t="e">
        <f>ROUND(N36+(O36/($D$11+($G$33*$D$15/1000))),2)</f>
        <v>#DIV/0!</v>
      </c>
      <c r="W36" s="90" t="e">
        <f>ROUND(P36+(Q36/($D$11+($G$33*$D$15/1000))),2)</f>
        <v>#DIV/0!</v>
      </c>
      <c r="X36" s="90" t="e">
        <f>ROUND(K36+(L36/($E$11+($G$33*$E$15/1000))),2)</f>
        <v>#DIV/0!</v>
      </c>
      <c r="Y36" s="90" t="e">
        <f>ROUND(N36+(O36/($E$11+($G$33*$E$15/1000))),2)</f>
        <v>#DIV/0!</v>
      </c>
      <c r="Z36" s="90" t="e">
        <f>ROUND(P36+(Q36/($E$11+($G$33*$E$15/1000))),2)</f>
        <v>#DIV/0!</v>
      </c>
    </row>
    <row r="37" spans="1:26" ht="15" thickBot="1" x14ac:dyDescent="0.35">
      <c r="B37" s="78">
        <v>14</v>
      </c>
      <c r="C37" s="241"/>
      <c r="D37" s="98" t="s">
        <v>38</v>
      </c>
      <c r="E37" s="99" t="s">
        <v>9</v>
      </c>
      <c r="F37" s="100">
        <v>0.57999999999999996</v>
      </c>
      <c r="G37" s="246"/>
      <c r="H37" s="101" t="s">
        <v>36</v>
      </c>
      <c r="I37" s="101">
        <v>2</v>
      </c>
      <c r="J37" s="101">
        <v>2</v>
      </c>
      <c r="K37" s="102">
        <v>7.6</v>
      </c>
      <c r="L37" s="103">
        <v>25.06</v>
      </c>
      <c r="M37" s="86"/>
      <c r="N37" s="104">
        <v>9.6999999999999993</v>
      </c>
      <c r="O37" s="103">
        <v>36.020000000000003</v>
      </c>
      <c r="P37" s="102">
        <v>4.0999999999999996</v>
      </c>
      <c r="Q37" s="103">
        <v>21.93</v>
      </c>
      <c r="R37" s="95">
        <v>8</v>
      </c>
      <c r="S37" s="103">
        <v>48</v>
      </c>
      <c r="U37" s="90" t="e">
        <f>ROUND(K37+(L37/($D$11+($G$33*$D$15/1000))),2)</f>
        <v>#DIV/0!</v>
      </c>
      <c r="V37" s="90" t="e">
        <f>ROUND(N37+(O37/($D$11+($G$33*$D$15/1000))),2)</f>
        <v>#DIV/0!</v>
      </c>
      <c r="W37" s="90" t="e">
        <f>ROUND(P37+(Q37/($D$11+($G$33*$D$15/1000))),2)</f>
        <v>#DIV/0!</v>
      </c>
      <c r="X37" s="90" t="e">
        <f>ROUND(K37+(L37/($E$11+($G$33*$E$15/1000))),2)</f>
        <v>#DIV/0!</v>
      </c>
      <c r="Y37" s="90" t="e">
        <f>ROUND(N37+(O37/($E$11+($G$33*$E$15/1000))),2)</f>
        <v>#DIV/0!</v>
      </c>
      <c r="Z37" s="90" t="e">
        <f>ROUND(P37+(Q37/($E$11+($G$33*$E$15/1000))),2)</f>
        <v>#DIV/0!</v>
      </c>
    </row>
    <row r="38" spans="1:26" ht="15" thickBot="1" x14ac:dyDescent="0.35">
      <c r="B38" s="78">
        <v>15</v>
      </c>
      <c r="C38" s="241"/>
      <c r="D38" s="106" t="s">
        <v>39</v>
      </c>
      <c r="E38" s="107" t="s">
        <v>156</v>
      </c>
      <c r="F38" s="108">
        <v>0.51</v>
      </c>
      <c r="G38" s="88">
        <v>5.7</v>
      </c>
      <c r="H38" s="110" t="s">
        <v>157</v>
      </c>
      <c r="I38" s="110">
        <v>4</v>
      </c>
      <c r="J38" s="110">
        <v>4</v>
      </c>
      <c r="K38" s="111">
        <v>7.6</v>
      </c>
      <c r="L38" s="112">
        <v>43.07</v>
      </c>
      <c r="M38" s="86"/>
      <c r="N38" s="113">
        <v>9.6999999999999993</v>
      </c>
      <c r="O38" s="112">
        <v>61.86</v>
      </c>
      <c r="P38" s="111">
        <v>4.0999999999999996</v>
      </c>
      <c r="Q38" s="112">
        <v>27.41</v>
      </c>
      <c r="R38" s="95">
        <v>8</v>
      </c>
      <c r="S38" s="112">
        <v>48</v>
      </c>
      <c r="U38" s="90" t="e">
        <f>ROUND(K38+(L38/($D$11+($G$38*$D$15/1000))),2)</f>
        <v>#DIV/0!</v>
      </c>
      <c r="V38" s="90" t="e">
        <f>ROUND(N38+(O38/($D$11+($G$38*$D$15/1000))),2)</f>
        <v>#DIV/0!</v>
      </c>
      <c r="W38" s="90" t="e">
        <f>ROUND(P38+(Q38/($D$11+($G$38*$D$15/1000))),2)</f>
        <v>#DIV/0!</v>
      </c>
      <c r="X38" s="90" t="e">
        <f>ROUND(K38+(L38/($E$11+($G$38*$E$15/1000))),2)</f>
        <v>#DIV/0!</v>
      </c>
      <c r="Y38" s="90" t="e">
        <f>ROUND(N38+(O38/($E$11+($G$38*$E$15/1000))),2)</f>
        <v>#DIV/0!</v>
      </c>
      <c r="Z38" s="90" t="e">
        <f>ROUND(P38+(Q38/($E$11+($G$38*$E$15/1000))),2)</f>
        <v>#DIV/0!</v>
      </c>
    </row>
    <row r="39" spans="1:26" ht="15" thickBot="1" x14ac:dyDescent="0.35">
      <c r="B39" s="78">
        <v>16</v>
      </c>
      <c r="C39" s="241"/>
      <c r="D39" s="91" t="s">
        <v>124</v>
      </c>
      <c r="E39" s="92" t="s">
        <v>158</v>
      </c>
      <c r="F39" s="93">
        <v>0.35</v>
      </c>
      <c r="G39" s="244">
        <v>57</v>
      </c>
      <c r="H39" s="83" t="s">
        <v>36</v>
      </c>
      <c r="I39" s="83">
        <v>1</v>
      </c>
      <c r="J39" s="83">
        <v>1</v>
      </c>
      <c r="K39" s="84">
        <v>0.21</v>
      </c>
      <c r="L39" s="85">
        <v>52.47</v>
      </c>
      <c r="M39" s="86"/>
      <c r="N39" s="90">
        <v>0.25</v>
      </c>
      <c r="O39" s="85">
        <v>52.47</v>
      </c>
      <c r="P39" s="84">
        <v>0.2</v>
      </c>
      <c r="Q39" s="85">
        <v>30.54</v>
      </c>
      <c r="R39" s="95">
        <v>2</v>
      </c>
      <c r="S39" s="85">
        <v>3</v>
      </c>
      <c r="U39" s="90" t="e">
        <f>ROUND(K39+(L39/($D$11+($G$39*$D$15/1000))),2)</f>
        <v>#DIV/0!</v>
      </c>
      <c r="V39" s="90" t="e">
        <f>ROUND(N39+(O39/($D$11+($G$39*$D$15/1000))),2)</f>
        <v>#DIV/0!</v>
      </c>
      <c r="W39" s="90" t="e">
        <f>ROUND(P39+(Q39/($D$11+($G$39*$D$15/1000))),2)</f>
        <v>#DIV/0!</v>
      </c>
      <c r="X39" s="90" t="e">
        <f>ROUND(K39+(L39/($E$11+($G$39*$E$15/1000))),2)</f>
        <v>#DIV/0!</v>
      </c>
      <c r="Y39" s="90" t="e">
        <f>ROUND(N39+(O39/($E$11+($G$39*$E$15/1000))),2)</f>
        <v>#DIV/0!</v>
      </c>
      <c r="Z39" s="90" t="e">
        <f>ROUND(P39+(Q39/($E$11+($G$39*$E$15/1000))),2)</f>
        <v>#DIV/0!</v>
      </c>
    </row>
    <row r="40" spans="1:26" ht="15" thickBot="1" x14ac:dyDescent="0.35">
      <c r="B40" s="97">
        <v>17</v>
      </c>
      <c r="C40" s="247"/>
      <c r="D40" s="98" t="s">
        <v>40</v>
      </c>
      <c r="E40" s="99" t="s">
        <v>159</v>
      </c>
      <c r="F40" s="100">
        <v>0.42</v>
      </c>
      <c r="G40" s="246"/>
      <c r="H40" s="101" t="s">
        <v>36</v>
      </c>
      <c r="I40" s="101">
        <v>1</v>
      </c>
      <c r="J40" s="101">
        <v>1</v>
      </c>
      <c r="K40" s="84">
        <v>0.21</v>
      </c>
      <c r="L40" s="103">
        <v>20.36</v>
      </c>
      <c r="M40" s="86"/>
      <c r="N40" s="90">
        <v>0.25</v>
      </c>
      <c r="O40" s="85">
        <v>24.28</v>
      </c>
      <c r="P40" s="84">
        <v>0.2</v>
      </c>
      <c r="Q40" s="85">
        <v>17.23</v>
      </c>
      <c r="R40" s="95">
        <v>2</v>
      </c>
      <c r="S40" s="85">
        <v>3</v>
      </c>
      <c r="U40" s="90" t="e">
        <f>ROUND(K40+(L40/($D$11+($G$39*$D$15/1000))),2)</f>
        <v>#DIV/0!</v>
      </c>
      <c r="V40" s="90" t="e">
        <f>ROUND(N40+(O40/($D$11+($G$39*$D$15/1000))),2)</f>
        <v>#DIV/0!</v>
      </c>
      <c r="W40" s="90" t="e">
        <f>ROUND(P40+(Q40/($D$11+($G$39*$D$15/1000))),2)</f>
        <v>#DIV/0!</v>
      </c>
      <c r="X40" s="90" t="e">
        <f>ROUND(K40+(L40/($E$11+($G$39*$E$15/1000))),2)</f>
        <v>#DIV/0!</v>
      </c>
      <c r="Y40" s="90" t="e">
        <f>ROUND(N40+(O40/($E$11+($G$39*$E$15/1000))),2)</f>
        <v>#DIV/0!</v>
      </c>
      <c r="Z40" s="90" t="e">
        <f>ROUND(P40+(Q40/($E$11+($G$39*$E$15/1000))),2)</f>
        <v>#DIV/0!</v>
      </c>
    </row>
    <row r="41" spans="1:26" ht="15" thickBot="1" x14ac:dyDescent="0.35">
      <c r="A41" s="115"/>
      <c r="B41" s="116">
        <v>18</v>
      </c>
      <c r="C41" s="117" t="s">
        <v>41</v>
      </c>
      <c r="D41" s="118" t="s">
        <v>108</v>
      </c>
      <c r="E41" s="119" t="s">
        <v>42</v>
      </c>
      <c r="F41" s="120">
        <v>0.35</v>
      </c>
      <c r="G41" s="121">
        <v>78</v>
      </c>
      <c r="H41" s="121" t="s">
        <v>33</v>
      </c>
      <c r="I41" s="121">
        <v>1</v>
      </c>
      <c r="J41" s="121">
        <v>1</v>
      </c>
      <c r="K41" s="102">
        <v>0.21</v>
      </c>
      <c r="L41" s="122">
        <v>36</v>
      </c>
      <c r="M41" s="86"/>
      <c r="N41" s="90">
        <v>0.25</v>
      </c>
      <c r="O41" s="103">
        <v>38.4</v>
      </c>
      <c r="P41" s="84">
        <v>0.2</v>
      </c>
      <c r="Q41" s="85">
        <v>24</v>
      </c>
      <c r="R41" s="95">
        <v>2</v>
      </c>
      <c r="S41" s="85">
        <v>3</v>
      </c>
      <c r="U41" s="90" t="e">
        <f>ROUND(K41+(L41/($D$12+($G$41*$D$15/1000))),2)</f>
        <v>#DIV/0!</v>
      </c>
      <c r="V41" s="90" t="e">
        <f>ROUND(N41+(O41/($D$12+($G$41*$D$15/1000))),2)</f>
        <v>#DIV/0!</v>
      </c>
      <c r="W41" s="90" t="e">
        <f>ROUND(P41+(Q41/($D$12+($G$41*$D$15/1000))),2)</f>
        <v>#DIV/0!</v>
      </c>
      <c r="X41" s="90" t="e">
        <f>ROUND(K41+(L41/($E$12+($G$41*$E$15/1000))),2)</f>
        <v>#DIV/0!</v>
      </c>
      <c r="Y41" s="90" t="e">
        <f>ROUND(N41+(O41/($E$12+($G$41*$E$15/1000))),2)</f>
        <v>#DIV/0!</v>
      </c>
      <c r="Z41" s="90" t="e">
        <f>ROUND(P41+(Q41/($E$12+($G$41*$E$15/1000))),2)</f>
        <v>#DIV/0!</v>
      </c>
    </row>
    <row r="42" spans="1:26" ht="15" thickBot="1" x14ac:dyDescent="0.35">
      <c r="B42" s="105">
        <v>19</v>
      </c>
      <c r="C42" s="240" t="s">
        <v>43</v>
      </c>
      <c r="D42" s="123" t="s">
        <v>24</v>
      </c>
      <c r="E42" s="124" t="s">
        <v>160</v>
      </c>
      <c r="F42" s="125">
        <v>0.35</v>
      </c>
      <c r="G42" s="244">
        <v>78</v>
      </c>
      <c r="H42" s="110" t="s">
        <v>25</v>
      </c>
      <c r="I42" s="110">
        <v>3</v>
      </c>
      <c r="J42" s="110">
        <v>3</v>
      </c>
      <c r="K42" s="111">
        <v>7.6</v>
      </c>
      <c r="L42" s="112">
        <v>70</v>
      </c>
      <c r="M42" s="86"/>
      <c r="N42" s="90">
        <v>9.6999999999999993</v>
      </c>
      <c r="O42" s="112">
        <v>93.97</v>
      </c>
      <c r="P42" s="84">
        <v>4.0999999999999996</v>
      </c>
      <c r="Q42" s="85">
        <v>49.33</v>
      </c>
      <c r="R42" s="95">
        <v>8</v>
      </c>
      <c r="S42" s="85">
        <v>48</v>
      </c>
      <c r="U42" s="90" t="e">
        <f>ROUND(K42+(L42/($D$13+($G$42*$D$15/1000))),2)</f>
        <v>#DIV/0!</v>
      </c>
      <c r="V42" s="90" t="e">
        <f>ROUND(N42+(O42/($D$13+($G$42*$D$15/1000))),2)</f>
        <v>#DIV/0!</v>
      </c>
      <c r="W42" s="90" t="e">
        <f>ROUND(P42+(Q42/($D$13+($G$42*$D$15/1000))),2)</f>
        <v>#DIV/0!</v>
      </c>
      <c r="X42" s="90" t="e">
        <f>ROUND(K42+(L42/($E$13+($G$42*$E$15/1000))),2)</f>
        <v>#DIV/0!</v>
      </c>
      <c r="Y42" s="90" t="e">
        <f>ROUND(N42+(O42/($E$13+($G$42*$E$15/1000))),2)</f>
        <v>#DIV/0!</v>
      </c>
      <c r="Z42" s="90" t="e">
        <f>ROUND(P42+(Q42/($E$13+($G$42*$E$15/1000))),2)</f>
        <v>#DIV/0!</v>
      </c>
    </row>
    <row r="43" spans="1:26" ht="15" thickBot="1" x14ac:dyDescent="0.35">
      <c r="B43" s="78">
        <v>20</v>
      </c>
      <c r="C43" s="242"/>
      <c r="D43" s="126" t="s">
        <v>26</v>
      </c>
      <c r="E43" s="81" t="s">
        <v>147</v>
      </c>
      <c r="F43" s="82">
        <v>0.4</v>
      </c>
      <c r="G43" s="246"/>
      <c r="H43" s="83" t="s">
        <v>25</v>
      </c>
      <c r="I43" s="83">
        <v>3</v>
      </c>
      <c r="J43" s="83">
        <v>3</v>
      </c>
      <c r="K43" s="111">
        <v>7.6</v>
      </c>
      <c r="L43" s="85">
        <v>50</v>
      </c>
      <c r="M43" s="86"/>
      <c r="N43" s="90">
        <v>9.6999999999999993</v>
      </c>
      <c r="O43" s="85">
        <v>81.44</v>
      </c>
      <c r="P43" s="84">
        <v>4.0999999999999996</v>
      </c>
      <c r="Q43" s="85">
        <v>42.29</v>
      </c>
      <c r="R43" s="95">
        <v>8</v>
      </c>
      <c r="S43" s="85">
        <v>48</v>
      </c>
      <c r="U43" s="90" t="e">
        <f>ROUND(K43+(L43/($D$13+($G$42*$D$15/1000))),2)</f>
        <v>#DIV/0!</v>
      </c>
      <c r="V43" s="90" t="e">
        <f>ROUND(N43+(O43/($D$13+($G$42*$D$15/1000))),2)</f>
        <v>#DIV/0!</v>
      </c>
      <c r="W43" s="90" t="e">
        <f>ROUND(P43+(Q43/($D$13+($G$42*$D$15/1000))),2)</f>
        <v>#DIV/0!</v>
      </c>
      <c r="X43" s="90" t="e">
        <f>ROUND(K43+(L43/($E$13+($G$42*$E$15/1000))),2)</f>
        <v>#DIV/0!</v>
      </c>
      <c r="Y43" s="90" t="e">
        <f>ROUND(N43+(O43/($E$13+($G$42*$E$15/1000))),2)</f>
        <v>#DIV/0!</v>
      </c>
      <c r="Z43" s="90" t="e">
        <f>ROUND(P43+(Q43/($E$13+($G$42*$E$15/1000))),2)</f>
        <v>#DIV/0!</v>
      </c>
    </row>
    <row r="44" spans="1:26" ht="15" thickBot="1" x14ac:dyDescent="0.35">
      <c r="B44" s="78">
        <v>21</v>
      </c>
      <c r="C44" s="243" t="s">
        <v>44</v>
      </c>
      <c r="D44" s="91" t="s">
        <v>110</v>
      </c>
      <c r="E44" s="92" t="s">
        <v>161</v>
      </c>
      <c r="F44" s="93">
        <v>0.28999999999999998</v>
      </c>
      <c r="G44" s="244">
        <v>100</v>
      </c>
      <c r="H44" s="83" t="s">
        <v>25</v>
      </c>
      <c r="I44" s="83">
        <v>11</v>
      </c>
      <c r="J44" s="83">
        <v>11</v>
      </c>
      <c r="K44" s="84">
        <v>18</v>
      </c>
      <c r="L44" s="85">
        <v>60</v>
      </c>
      <c r="M44" s="86"/>
      <c r="N44" s="90">
        <v>21</v>
      </c>
      <c r="O44" s="85">
        <v>88</v>
      </c>
      <c r="P44" s="84">
        <v>10.5</v>
      </c>
      <c r="Q44" s="85">
        <v>46</v>
      </c>
      <c r="R44" s="95">
        <v>12</v>
      </c>
      <c r="S44" s="85">
        <v>72</v>
      </c>
      <c r="U44" s="90" t="e">
        <f>ROUND(K44+(L44/($D$14+($G$44*$D$15/1000))),2)</f>
        <v>#DIV/0!</v>
      </c>
      <c r="V44" s="90" t="e">
        <f>ROUND(N44+(O44/($D$14+($G$44*$D$15/1000))),2)</f>
        <v>#DIV/0!</v>
      </c>
      <c r="W44" s="90" t="e">
        <f>ROUND(P44+(Q44/($D$14+($G$44*$D$15/1000))),2)</f>
        <v>#DIV/0!</v>
      </c>
      <c r="X44" s="90" t="e">
        <f>ROUND(K44+(L44/($E$14+($G$44*$E$15/1000))),2)</f>
        <v>#DIV/0!</v>
      </c>
      <c r="Y44" s="90" t="e">
        <f>ROUND(N44+(O44/($E$14+($G$44*$E$15/1000))),2)</f>
        <v>#DIV/0!</v>
      </c>
      <c r="Z44" s="90" t="e">
        <f>ROUND(P44+(Q44/($E$14+($G$44*$E$15/1000))),2)</f>
        <v>#DIV/0!</v>
      </c>
    </row>
    <row r="45" spans="1:26" ht="15" thickBot="1" x14ac:dyDescent="0.35">
      <c r="B45" s="78">
        <v>22</v>
      </c>
      <c r="C45" s="242"/>
      <c r="D45" s="91" t="s">
        <v>27</v>
      </c>
      <c r="E45" s="92" t="s">
        <v>162</v>
      </c>
      <c r="F45" s="93">
        <v>0.39</v>
      </c>
      <c r="G45" s="246"/>
      <c r="H45" s="83" t="s">
        <v>25</v>
      </c>
      <c r="I45" s="83">
        <v>8</v>
      </c>
      <c r="J45" s="83">
        <v>8</v>
      </c>
      <c r="K45" s="84">
        <v>18</v>
      </c>
      <c r="L45" s="85">
        <v>42</v>
      </c>
      <c r="M45" s="127"/>
      <c r="N45" s="90">
        <v>21</v>
      </c>
      <c r="O45" s="85">
        <v>57.17</v>
      </c>
      <c r="P45" s="84">
        <v>10.5</v>
      </c>
      <c r="Q45" s="85">
        <v>31</v>
      </c>
      <c r="R45" s="95">
        <v>12</v>
      </c>
      <c r="S45" s="85">
        <v>72</v>
      </c>
      <c r="U45" s="90" t="e">
        <f>ROUND(K45+(L45/($D$14+($G$44*$D$15/1000))),2)</f>
        <v>#DIV/0!</v>
      </c>
      <c r="V45" s="90" t="e">
        <f>ROUND(N45+(O45/($D$14+($G$44*$D$15/1000))),2)</f>
        <v>#DIV/0!</v>
      </c>
      <c r="W45" s="90" t="e">
        <f>ROUND(P45+(Q45/($D$14+($G$44*$D$15/1000))),2)</f>
        <v>#DIV/0!</v>
      </c>
      <c r="X45" s="90" t="e">
        <f>ROUND(K45+(L45/($E$14+($G$44*$E$15/1000))),2)</f>
        <v>#DIV/0!</v>
      </c>
      <c r="Y45" s="90" t="e">
        <f>ROUND(N45+(O45/($E$14+($G$44*$E$15/1000))),2)</f>
        <v>#DIV/0!</v>
      </c>
      <c r="Z45" s="90" t="e">
        <f>ROUND(P45+(Q45/($E$14+($G$44*$E$15/1000))),2)</f>
        <v>#DIV/0!</v>
      </c>
    </row>
    <row r="49" spans="1:19" ht="15" thickBot="1" x14ac:dyDescent="0.35"/>
    <row r="50" spans="1:19" ht="18.600000000000001" thickBot="1" x14ac:dyDescent="0.4">
      <c r="A50" s="65" t="s">
        <v>117</v>
      </c>
      <c r="B50" s="248" t="s">
        <v>11</v>
      </c>
      <c r="C50" s="251" t="s">
        <v>7</v>
      </c>
      <c r="D50" s="254" t="s">
        <v>6</v>
      </c>
      <c r="E50" s="257" t="s">
        <v>14</v>
      </c>
      <c r="F50" s="258"/>
      <c r="G50" s="258"/>
      <c r="H50" s="259"/>
      <c r="I50" s="262" t="s">
        <v>15</v>
      </c>
      <c r="J50" s="265" t="s">
        <v>113</v>
      </c>
      <c r="K50" s="265" t="s">
        <v>114</v>
      </c>
      <c r="L50" s="265" t="s">
        <v>163</v>
      </c>
      <c r="N50" s="158"/>
    </row>
    <row r="51" spans="1:19" ht="15" thickBot="1" x14ac:dyDescent="0.35">
      <c r="A51" s="65" t="s">
        <v>118</v>
      </c>
      <c r="B51" s="249"/>
      <c r="C51" s="252"/>
      <c r="D51" s="255"/>
      <c r="E51" s="260" t="s">
        <v>115</v>
      </c>
      <c r="F51" s="261"/>
      <c r="G51" s="260" t="s">
        <v>49</v>
      </c>
      <c r="H51" s="261"/>
      <c r="I51" s="263"/>
      <c r="J51" s="266"/>
      <c r="K51" s="266"/>
      <c r="L51" s="266"/>
      <c r="Q51" s="129"/>
      <c r="R51" s="129"/>
      <c r="S51" s="129"/>
    </row>
    <row r="52" spans="1:19" ht="21" thickBot="1" x14ac:dyDescent="0.35">
      <c r="B52" s="249"/>
      <c r="C52" s="252"/>
      <c r="D52" s="255"/>
      <c r="E52" s="128" t="s">
        <v>48</v>
      </c>
      <c r="F52" s="130" t="s">
        <v>184</v>
      </c>
      <c r="G52" s="130" t="s">
        <v>48</v>
      </c>
      <c r="H52" s="130" t="s">
        <v>17</v>
      </c>
      <c r="I52" s="264"/>
      <c r="J52" s="268"/>
      <c r="K52" s="268"/>
      <c r="L52" s="267"/>
      <c r="Q52" s="129"/>
      <c r="R52" s="129"/>
      <c r="S52" s="129"/>
    </row>
    <row r="53" spans="1:19" ht="21" thickBot="1" x14ac:dyDescent="0.35">
      <c r="B53" s="250"/>
      <c r="C53" s="253"/>
      <c r="D53" s="256"/>
      <c r="E53" s="128" t="s">
        <v>18</v>
      </c>
      <c r="F53" s="130" t="s">
        <v>185</v>
      </c>
      <c r="G53" s="130" t="s">
        <v>47</v>
      </c>
      <c r="H53" s="130" t="s">
        <v>126</v>
      </c>
      <c r="I53" s="130" t="s">
        <v>164</v>
      </c>
      <c r="J53" s="130" t="s">
        <v>19</v>
      </c>
      <c r="K53" s="130" t="s">
        <v>19</v>
      </c>
      <c r="L53" s="130" t="s">
        <v>116</v>
      </c>
      <c r="N53" s="157"/>
      <c r="Q53" s="129"/>
      <c r="R53" s="129"/>
      <c r="S53" s="129"/>
    </row>
    <row r="54" spans="1:19" ht="15" thickBot="1" x14ac:dyDescent="0.35">
      <c r="B54" s="78">
        <v>1</v>
      </c>
      <c r="C54" s="79" t="s">
        <v>5</v>
      </c>
      <c r="D54" s="80" t="s">
        <v>108</v>
      </c>
      <c r="E54" s="131">
        <v>0.05</v>
      </c>
      <c r="F54" s="160">
        <v>7</v>
      </c>
      <c r="G54" s="132">
        <v>54</v>
      </c>
      <c r="H54" s="131">
        <v>0.15</v>
      </c>
      <c r="I54" s="133">
        <v>0.5</v>
      </c>
      <c r="J54" s="244" t="s">
        <v>165</v>
      </c>
      <c r="K54" s="244" t="s">
        <v>166</v>
      </c>
      <c r="L54" s="131">
        <v>0</v>
      </c>
      <c r="Q54" s="129"/>
      <c r="R54" s="129"/>
      <c r="S54" s="129"/>
    </row>
    <row r="55" spans="1:19" ht="15" thickBot="1" x14ac:dyDescent="0.35">
      <c r="B55" s="78">
        <v>2</v>
      </c>
      <c r="C55" s="240" t="s">
        <v>29</v>
      </c>
      <c r="D55" s="91" t="s">
        <v>24</v>
      </c>
      <c r="E55" s="134">
        <v>0.1</v>
      </c>
      <c r="F55" s="160">
        <v>1</v>
      </c>
      <c r="G55" s="132">
        <v>27</v>
      </c>
      <c r="H55" s="131">
        <v>0.15</v>
      </c>
      <c r="I55" s="133">
        <v>0.43</v>
      </c>
      <c r="J55" s="245"/>
      <c r="K55" s="245"/>
      <c r="L55" s="131">
        <v>0</v>
      </c>
      <c r="Q55" s="129"/>
      <c r="R55" s="129"/>
      <c r="S55" s="129"/>
    </row>
    <row r="56" spans="1:19" ht="15" thickBot="1" x14ac:dyDescent="0.35">
      <c r="B56" s="78">
        <v>3</v>
      </c>
      <c r="C56" s="241"/>
      <c r="D56" s="91" t="s">
        <v>26</v>
      </c>
      <c r="E56" s="134">
        <v>0.1</v>
      </c>
      <c r="F56" s="160">
        <v>1</v>
      </c>
      <c r="G56" s="132">
        <v>27</v>
      </c>
      <c r="H56" s="131">
        <v>0.15</v>
      </c>
      <c r="I56" s="133">
        <v>0.43</v>
      </c>
      <c r="J56" s="245"/>
      <c r="K56" s="245"/>
      <c r="L56" s="131">
        <v>0</v>
      </c>
      <c r="Q56" s="129"/>
      <c r="R56" s="129"/>
      <c r="S56" s="129"/>
    </row>
    <row r="57" spans="1:19" ht="15" thickBot="1" x14ac:dyDescent="0.35">
      <c r="B57" s="97">
        <v>4</v>
      </c>
      <c r="C57" s="241"/>
      <c r="D57" s="98" t="s">
        <v>27</v>
      </c>
      <c r="E57" s="135">
        <v>7.4999999999999997E-2</v>
      </c>
      <c r="F57" s="160">
        <v>1</v>
      </c>
      <c r="G57" s="136">
        <v>27</v>
      </c>
      <c r="H57" s="137">
        <v>0.15</v>
      </c>
      <c r="I57" s="138">
        <v>0.43</v>
      </c>
      <c r="J57" s="245"/>
      <c r="K57" s="245"/>
      <c r="L57" s="137">
        <v>0</v>
      </c>
      <c r="Q57" s="129"/>
      <c r="R57" s="129"/>
      <c r="S57" s="129"/>
    </row>
    <row r="58" spans="1:19" ht="15" thickBot="1" x14ac:dyDescent="0.35">
      <c r="B58" s="105">
        <v>5</v>
      </c>
      <c r="C58" s="242"/>
      <c r="D58" s="106" t="s">
        <v>28</v>
      </c>
      <c r="E58" s="139">
        <v>7.4999999999999997E-2</v>
      </c>
      <c r="F58" s="160">
        <v>1</v>
      </c>
      <c r="G58" s="140">
        <v>27</v>
      </c>
      <c r="H58" s="141">
        <v>0.15</v>
      </c>
      <c r="I58" s="142">
        <v>0.43</v>
      </c>
      <c r="J58" s="245"/>
      <c r="K58" s="245"/>
      <c r="L58" s="141">
        <v>0</v>
      </c>
      <c r="Q58" s="129"/>
      <c r="R58" s="129"/>
      <c r="S58" s="129"/>
    </row>
    <row r="59" spans="1:19" ht="15" thickBot="1" x14ac:dyDescent="0.35">
      <c r="B59" s="78">
        <v>6</v>
      </c>
      <c r="C59" s="243" t="s">
        <v>23</v>
      </c>
      <c r="D59" s="80" t="s">
        <v>24</v>
      </c>
      <c r="E59" s="131">
        <v>0.1</v>
      </c>
      <c r="F59" s="160">
        <v>1</v>
      </c>
      <c r="G59" s="132">
        <v>27</v>
      </c>
      <c r="H59" s="131">
        <v>0.15</v>
      </c>
      <c r="I59" s="133">
        <v>0.43</v>
      </c>
      <c r="J59" s="245"/>
      <c r="K59" s="245"/>
      <c r="L59" s="131">
        <v>0</v>
      </c>
      <c r="Q59" s="129"/>
      <c r="R59" s="129"/>
      <c r="S59" s="129"/>
    </row>
    <row r="60" spans="1:19" ht="15" thickBot="1" x14ac:dyDescent="0.35">
      <c r="B60" s="78">
        <v>7</v>
      </c>
      <c r="C60" s="241"/>
      <c r="D60" s="80" t="s">
        <v>26</v>
      </c>
      <c r="E60" s="131">
        <v>0.1</v>
      </c>
      <c r="F60" s="160">
        <v>1</v>
      </c>
      <c r="G60" s="132">
        <v>27</v>
      </c>
      <c r="H60" s="131">
        <v>0.15</v>
      </c>
      <c r="I60" s="133">
        <v>0.43</v>
      </c>
      <c r="J60" s="245"/>
      <c r="K60" s="245"/>
      <c r="L60" s="131">
        <v>0</v>
      </c>
      <c r="Q60" s="129"/>
      <c r="R60" s="129"/>
      <c r="S60" s="129"/>
    </row>
    <row r="61" spans="1:19" ht="15" thickBot="1" x14ac:dyDescent="0.35">
      <c r="B61" s="97">
        <v>8</v>
      </c>
      <c r="C61" s="241"/>
      <c r="D61" s="80" t="s">
        <v>27</v>
      </c>
      <c r="E61" s="143">
        <v>7.4999999999999997E-2</v>
      </c>
      <c r="F61" s="160">
        <v>1</v>
      </c>
      <c r="G61" s="132">
        <v>27</v>
      </c>
      <c r="H61" s="131">
        <v>0.15</v>
      </c>
      <c r="I61" s="133">
        <v>0.43</v>
      </c>
      <c r="J61" s="245"/>
      <c r="K61" s="245"/>
      <c r="L61" s="131">
        <v>0</v>
      </c>
      <c r="Q61" s="129"/>
      <c r="R61" s="129"/>
      <c r="S61" s="129"/>
    </row>
    <row r="62" spans="1:19" ht="15" thickBot="1" x14ac:dyDescent="0.35">
      <c r="B62" s="105">
        <v>9</v>
      </c>
      <c r="C62" s="242"/>
      <c r="D62" s="80" t="s">
        <v>30</v>
      </c>
      <c r="E62" s="143">
        <v>7.4999999999999997E-2</v>
      </c>
      <c r="F62" s="160">
        <v>1</v>
      </c>
      <c r="G62" s="132">
        <v>27</v>
      </c>
      <c r="H62" s="131">
        <v>0.15</v>
      </c>
      <c r="I62" s="133">
        <v>0.43</v>
      </c>
      <c r="J62" s="245"/>
      <c r="K62" s="245"/>
      <c r="L62" s="131">
        <v>0</v>
      </c>
      <c r="Q62" s="129"/>
      <c r="R62" s="129"/>
      <c r="S62" s="129"/>
    </row>
    <row r="63" spans="1:19" ht="21" thickBot="1" x14ac:dyDescent="0.35">
      <c r="B63" s="78">
        <v>10</v>
      </c>
      <c r="C63" s="243" t="s">
        <v>31</v>
      </c>
      <c r="D63" s="91" t="s">
        <v>32</v>
      </c>
      <c r="E63" s="134">
        <v>0.08</v>
      </c>
      <c r="F63" s="160">
        <v>1</v>
      </c>
      <c r="G63" s="132">
        <v>27</v>
      </c>
      <c r="H63" s="131">
        <v>0.15</v>
      </c>
      <c r="I63" s="133">
        <v>0.35</v>
      </c>
      <c r="J63" s="245"/>
      <c r="K63" s="245"/>
      <c r="L63" s="131">
        <v>0</v>
      </c>
      <c r="Q63" s="129"/>
      <c r="R63" s="129"/>
      <c r="S63" s="129"/>
    </row>
    <row r="64" spans="1:19" ht="21" thickBot="1" x14ac:dyDescent="0.35">
      <c r="B64" s="78">
        <v>11</v>
      </c>
      <c r="C64" s="241"/>
      <c r="D64" s="91" t="s">
        <v>34</v>
      </c>
      <c r="E64" s="134">
        <v>0.08</v>
      </c>
      <c r="F64" s="160">
        <v>1</v>
      </c>
      <c r="G64" s="132">
        <v>27</v>
      </c>
      <c r="H64" s="131">
        <v>0.15</v>
      </c>
      <c r="I64" s="133">
        <v>0.35</v>
      </c>
      <c r="J64" s="245"/>
      <c r="K64" s="245"/>
      <c r="L64" s="131">
        <v>0</v>
      </c>
      <c r="Q64" s="129"/>
      <c r="R64" s="129"/>
      <c r="S64" s="129"/>
    </row>
    <row r="65" spans="2:19" ht="15" thickBot="1" x14ac:dyDescent="0.35">
      <c r="B65" s="78">
        <v>12</v>
      </c>
      <c r="C65" s="241"/>
      <c r="D65" s="91" t="s">
        <v>35</v>
      </c>
      <c r="E65" s="134">
        <v>0.08</v>
      </c>
      <c r="F65" s="160">
        <v>1</v>
      </c>
      <c r="G65" s="132">
        <v>27</v>
      </c>
      <c r="H65" s="131">
        <v>0.15</v>
      </c>
      <c r="I65" s="133">
        <v>0.35</v>
      </c>
      <c r="J65" s="245"/>
      <c r="K65" s="245"/>
      <c r="L65" s="131">
        <v>0</v>
      </c>
      <c r="Q65" s="129"/>
      <c r="R65" s="129"/>
      <c r="S65" s="129"/>
    </row>
    <row r="66" spans="2:19" ht="15" thickBot="1" x14ac:dyDescent="0.35">
      <c r="B66" s="78">
        <v>13</v>
      </c>
      <c r="C66" s="241"/>
      <c r="D66" s="91" t="s">
        <v>37</v>
      </c>
      <c r="E66" s="134">
        <v>0.08</v>
      </c>
      <c r="F66" s="160">
        <v>1</v>
      </c>
      <c r="G66" s="132">
        <v>27</v>
      </c>
      <c r="H66" s="131">
        <v>0.15</v>
      </c>
      <c r="I66" s="133">
        <v>0.35</v>
      </c>
      <c r="J66" s="245"/>
      <c r="K66" s="245"/>
      <c r="L66" s="131">
        <v>0</v>
      </c>
      <c r="Q66" s="129"/>
      <c r="R66" s="129"/>
      <c r="S66" s="129"/>
    </row>
    <row r="67" spans="2:19" ht="15" thickBot="1" x14ac:dyDescent="0.35">
      <c r="B67" s="78">
        <v>14</v>
      </c>
      <c r="C67" s="241"/>
      <c r="D67" s="98" t="s">
        <v>38</v>
      </c>
      <c r="E67" s="144">
        <v>0.05</v>
      </c>
      <c r="F67" s="160">
        <v>1</v>
      </c>
      <c r="G67" s="136">
        <v>27</v>
      </c>
      <c r="H67" s="137">
        <v>0.15</v>
      </c>
      <c r="I67" s="138">
        <v>0.35</v>
      </c>
      <c r="J67" s="245"/>
      <c r="K67" s="245"/>
      <c r="L67" s="137">
        <v>0</v>
      </c>
    </row>
    <row r="68" spans="2:19" ht="15" thickBot="1" x14ac:dyDescent="0.35">
      <c r="B68" s="78">
        <v>15</v>
      </c>
      <c r="C68" s="241"/>
      <c r="D68" s="106" t="s">
        <v>39</v>
      </c>
      <c r="E68" s="145">
        <v>0.05</v>
      </c>
      <c r="F68" s="160">
        <v>1</v>
      </c>
      <c r="G68" s="140">
        <v>27</v>
      </c>
      <c r="H68" s="141">
        <v>0.15</v>
      </c>
      <c r="I68" s="142">
        <v>0.35</v>
      </c>
      <c r="J68" s="245"/>
      <c r="K68" s="245"/>
      <c r="L68" s="141">
        <v>0</v>
      </c>
    </row>
    <row r="69" spans="2:19" ht="15" thickBot="1" x14ac:dyDescent="0.35">
      <c r="B69" s="78">
        <v>16</v>
      </c>
      <c r="C69" s="241"/>
      <c r="D69" s="91" t="s">
        <v>124</v>
      </c>
      <c r="E69" s="134">
        <v>0.08</v>
      </c>
      <c r="F69" s="160">
        <v>1</v>
      </c>
      <c r="G69" s="132">
        <v>13</v>
      </c>
      <c r="H69" s="131">
        <v>0.15</v>
      </c>
      <c r="I69" s="133">
        <v>0.3</v>
      </c>
      <c r="J69" s="245"/>
      <c r="K69" s="245"/>
      <c r="L69" s="131">
        <v>0</v>
      </c>
    </row>
    <row r="70" spans="2:19" ht="15" thickBot="1" x14ac:dyDescent="0.35">
      <c r="B70" s="97">
        <v>17</v>
      </c>
      <c r="C70" s="247"/>
      <c r="D70" s="98" t="s">
        <v>40</v>
      </c>
      <c r="E70" s="144">
        <v>0.05</v>
      </c>
      <c r="F70" s="160">
        <v>1</v>
      </c>
      <c r="G70" s="136">
        <v>13</v>
      </c>
      <c r="H70" s="137">
        <v>0.15</v>
      </c>
      <c r="I70" s="138">
        <v>0.3</v>
      </c>
      <c r="J70" s="245"/>
      <c r="K70" s="245"/>
      <c r="L70" s="137">
        <v>0</v>
      </c>
    </row>
    <row r="71" spans="2:19" ht="15" thickBot="1" x14ac:dyDescent="0.35">
      <c r="B71" s="116">
        <v>18</v>
      </c>
      <c r="C71" s="117" t="s">
        <v>41</v>
      </c>
      <c r="D71" s="118" t="s">
        <v>108</v>
      </c>
      <c r="E71" s="146">
        <v>0.08</v>
      </c>
      <c r="F71" s="160">
        <v>1</v>
      </c>
      <c r="G71" s="147">
        <v>13</v>
      </c>
      <c r="H71" s="146">
        <v>0.15</v>
      </c>
      <c r="I71" s="148">
        <v>0.35</v>
      </c>
      <c r="J71" s="245"/>
      <c r="K71" s="245"/>
      <c r="L71" s="146">
        <v>0</v>
      </c>
    </row>
    <row r="72" spans="2:19" ht="15" thickBot="1" x14ac:dyDescent="0.35">
      <c r="B72" s="105">
        <v>19</v>
      </c>
      <c r="C72" s="240" t="s">
        <v>43</v>
      </c>
      <c r="D72" s="123" t="s">
        <v>24</v>
      </c>
      <c r="E72" s="141">
        <v>0.1</v>
      </c>
      <c r="F72" s="160">
        <v>1</v>
      </c>
      <c r="G72" s="140">
        <v>27</v>
      </c>
      <c r="H72" s="141">
        <v>0.15</v>
      </c>
      <c r="I72" s="142">
        <v>0.35</v>
      </c>
      <c r="J72" s="245"/>
      <c r="K72" s="245"/>
      <c r="L72" s="141">
        <v>0</v>
      </c>
    </row>
    <row r="73" spans="2:19" ht="15" thickBot="1" x14ac:dyDescent="0.35">
      <c r="B73" s="78">
        <v>20</v>
      </c>
      <c r="C73" s="242"/>
      <c r="D73" s="126" t="s">
        <v>26</v>
      </c>
      <c r="E73" s="131">
        <v>0.1</v>
      </c>
      <c r="F73" s="160">
        <v>1</v>
      </c>
      <c r="G73" s="132">
        <v>27</v>
      </c>
      <c r="H73" s="131">
        <v>0.15</v>
      </c>
      <c r="I73" s="133">
        <v>0.35</v>
      </c>
      <c r="J73" s="245"/>
      <c r="K73" s="245"/>
      <c r="L73" s="131">
        <v>0</v>
      </c>
    </row>
    <row r="74" spans="2:19" ht="15" thickBot="1" x14ac:dyDescent="0.35">
      <c r="B74" s="78">
        <v>21</v>
      </c>
      <c r="C74" s="243" t="s">
        <v>44</v>
      </c>
      <c r="D74" s="91" t="s">
        <v>110</v>
      </c>
      <c r="E74" s="134">
        <v>0.1</v>
      </c>
      <c r="F74" s="160">
        <v>1</v>
      </c>
      <c r="G74" s="132">
        <v>27</v>
      </c>
      <c r="H74" s="131">
        <v>0.15</v>
      </c>
      <c r="I74" s="133">
        <v>0.4</v>
      </c>
      <c r="J74" s="245"/>
      <c r="K74" s="245"/>
      <c r="L74" s="131">
        <v>0</v>
      </c>
    </row>
    <row r="75" spans="2:19" ht="15" thickBot="1" x14ac:dyDescent="0.35">
      <c r="B75" s="78">
        <v>22</v>
      </c>
      <c r="C75" s="242"/>
      <c r="D75" s="91" t="s">
        <v>27</v>
      </c>
      <c r="E75" s="149">
        <v>7.4999999999999997E-2</v>
      </c>
      <c r="F75" s="160">
        <v>1</v>
      </c>
      <c r="G75" s="132">
        <v>27</v>
      </c>
      <c r="H75" s="131">
        <v>0.15</v>
      </c>
      <c r="I75" s="133">
        <v>0.4</v>
      </c>
      <c r="J75" s="246"/>
      <c r="K75" s="246"/>
      <c r="L75" s="131">
        <v>0</v>
      </c>
    </row>
  </sheetData>
  <mergeCells count="51">
    <mergeCell ref="L50:L52"/>
    <mergeCell ref="G51:H51"/>
    <mergeCell ref="C55:C58"/>
    <mergeCell ref="C59:C62"/>
    <mergeCell ref="C63:C70"/>
    <mergeCell ref="J54:J75"/>
    <mergeCell ref="K54:K75"/>
    <mergeCell ref="J50:J52"/>
    <mergeCell ref="K50:K52"/>
    <mergeCell ref="C72:C73"/>
    <mergeCell ref="C74:C75"/>
    <mergeCell ref="C42:C43"/>
    <mergeCell ref="G42:G43"/>
    <mergeCell ref="C44:C45"/>
    <mergeCell ref="G44:G45"/>
    <mergeCell ref="I50:I52"/>
    <mergeCell ref="B50:B53"/>
    <mergeCell ref="C50:C53"/>
    <mergeCell ref="D50:D53"/>
    <mergeCell ref="E50:H50"/>
    <mergeCell ref="E51:F51"/>
    <mergeCell ref="C25:C28"/>
    <mergeCell ref="C29:C32"/>
    <mergeCell ref="G29:G31"/>
    <mergeCell ref="C33:C40"/>
    <mergeCell ref="G33:G37"/>
    <mergeCell ref="G39:G40"/>
    <mergeCell ref="Z20:Z22"/>
    <mergeCell ref="O20:O22"/>
    <mergeCell ref="P20:P22"/>
    <mergeCell ref="Q20:Q22"/>
    <mergeCell ref="U20:U22"/>
    <mergeCell ref="V20:V22"/>
    <mergeCell ref="W20:W22"/>
    <mergeCell ref="X20:X22"/>
    <mergeCell ref="I19:J19"/>
    <mergeCell ref="U19:W19"/>
    <mergeCell ref="X19:Z19"/>
    <mergeCell ref="B20:B23"/>
    <mergeCell ref="C20:C23"/>
    <mergeCell ref="D20:D23"/>
    <mergeCell ref="E20:E22"/>
    <mergeCell ref="F20:F22"/>
    <mergeCell ref="G20:G22"/>
    <mergeCell ref="H20:H22"/>
    <mergeCell ref="I20:I22"/>
    <mergeCell ref="J20:J22"/>
    <mergeCell ref="K20:K22"/>
    <mergeCell ref="L20:L22"/>
    <mergeCell ref="N20:N22"/>
    <mergeCell ref="Y20:Y22"/>
  </mergeCells>
  <hyperlinks>
    <hyperlink ref="B9" r:id="rId1" display="https://extra.entsoe.eu/SDC/DM/subgroup I  PEMMDB 20 hydro BTC PECD 20/Price proposal_TYNDP2018_v4.xlsx" xr:uid="{00000000-0004-0000-0000-000000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E78"/>
  <sheetViews>
    <sheetView tabSelected="1" topLeftCell="A6" zoomScaleNormal="100" workbookViewId="0">
      <selection activeCell="C10" sqref="C10"/>
    </sheetView>
  </sheetViews>
  <sheetFormatPr defaultRowHeight="13.2" x14ac:dyDescent="0.25"/>
  <cols>
    <col min="1" max="1" width="41.21875" customWidth="1"/>
  </cols>
  <sheetData>
    <row r="1" spans="1:83" ht="15.6" x14ac:dyDescent="0.3">
      <c r="A1" s="15" t="s">
        <v>10</v>
      </c>
      <c r="B1" s="18"/>
      <c r="C1" s="18"/>
      <c r="D1" s="18"/>
      <c r="E1" s="18"/>
      <c r="F1" s="18"/>
      <c r="G1" s="64"/>
      <c r="H1" s="64"/>
      <c r="I1" s="64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</row>
    <row r="2" spans="1:83" ht="14.4" x14ac:dyDescent="0.3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</row>
    <row r="3" spans="1:83" ht="14.4" x14ac:dyDescent="0.3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</row>
    <row r="4" spans="1:83" ht="14.4" x14ac:dyDescent="0.3">
      <c r="A4" s="65" t="s">
        <v>264</v>
      </c>
      <c r="B4" s="66"/>
      <c r="C4" s="66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</row>
    <row r="5" spans="1:83" ht="14.4" x14ac:dyDescent="0.3">
      <c r="A5" s="65"/>
      <c r="B5" s="66"/>
      <c r="C5" s="66"/>
      <c r="D5" s="66"/>
      <c r="E5" s="66"/>
      <c r="F5" s="66"/>
      <c r="G5" s="66"/>
      <c r="H5" s="66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</row>
    <row r="6" spans="1:83" ht="14.4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</row>
    <row r="7" spans="1:83" ht="14.4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</row>
    <row r="8" spans="1:83" ht="14.4" x14ac:dyDescent="0.3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8"/>
      <c r="V8" s="68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</row>
    <row r="9" spans="1:83" ht="14.4" x14ac:dyDescent="0.3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8"/>
      <c r="V9" s="68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</row>
    <row r="10" spans="1:83" ht="112.8" thickBot="1" x14ac:dyDescent="0.35">
      <c r="A10" s="65"/>
      <c r="B10" s="65"/>
      <c r="C10" s="65"/>
      <c r="D10" s="65"/>
      <c r="E10" s="65"/>
      <c r="F10" s="65"/>
      <c r="G10" s="65"/>
      <c r="H10" s="65"/>
      <c r="I10" s="219" t="s">
        <v>169</v>
      </c>
      <c r="J10" s="220"/>
      <c r="K10" s="65"/>
      <c r="L10" s="65"/>
      <c r="M10" s="69"/>
      <c r="N10" s="70" t="s">
        <v>170</v>
      </c>
      <c r="O10" s="65"/>
      <c r="P10" s="65"/>
      <c r="Q10" s="65"/>
      <c r="R10" s="69"/>
      <c r="S10" s="69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</row>
    <row r="11" spans="1:83" ht="15" thickBot="1" x14ac:dyDescent="0.35">
      <c r="A11" s="65" t="s">
        <v>111</v>
      </c>
      <c r="B11" s="270" t="s">
        <v>11</v>
      </c>
      <c r="C11" s="270" t="s">
        <v>7</v>
      </c>
      <c r="D11" s="270" t="s">
        <v>6</v>
      </c>
      <c r="E11" s="270" t="s">
        <v>12</v>
      </c>
      <c r="F11" s="269" t="s">
        <v>13</v>
      </c>
      <c r="G11" s="269" t="s">
        <v>105</v>
      </c>
      <c r="H11" s="269" t="s">
        <v>16</v>
      </c>
      <c r="I11" s="269" t="s">
        <v>106</v>
      </c>
      <c r="J11" s="269" t="s">
        <v>107</v>
      </c>
      <c r="K11" s="269" t="s">
        <v>172</v>
      </c>
      <c r="L11" s="269" t="s">
        <v>173</v>
      </c>
      <c r="M11" s="69"/>
      <c r="N11" s="234" t="s">
        <v>174</v>
      </c>
      <c r="O11" s="237" t="s">
        <v>175</v>
      </c>
      <c r="P11" s="237" t="s">
        <v>176</v>
      </c>
      <c r="Q11" s="237" t="s">
        <v>177</v>
      </c>
      <c r="R11" s="69"/>
      <c r="S11" s="6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</row>
    <row r="12" spans="1:83" ht="15" thickBot="1" x14ac:dyDescent="0.35">
      <c r="A12" s="65" t="s">
        <v>167</v>
      </c>
      <c r="B12" s="270"/>
      <c r="C12" s="270"/>
      <c r="D12" s="270"/>
      <c r="E12" s="270"/>
      <c r="F12" s="269"/>
      <c r="G12" s="269"/>
      <c r="H12" s="269"/>
      <c r="I12" s="269"/>
      <c r="J12" s="269"/>
      <c r="K12" s="269"/>
      <c r="L12" s="269"/>
      <c r="M12" s="69"/>
      <c r="N12" s="235"/>
      <c r="O12" s="238"/>
      <c r="P12" s="238"/>
      <c r="Q12" s="238"/>
      <c r="R12" s="69"/>
      <c r="S12" s="69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</row>
    <row r="13" spans="1:83" ht="15" thickBot="1" x14ac:dyDescent="0.35">
      <c r="A13" s="65"/>
      <c r="B13" s="270"/>
      <c r="C13" s="270"/>
      <c r="D13" s="270"/>
      <c r="E13" s="270"/>
      <c r="F13" s="269"/>
      <c r="G13" s="269"/>
      <c r="H13" s="269"/>
      <c r="I13" s="269"/>
      <c r="J13" s="269"/>
      <c r="K13" s="269"/>
      <c r="L13" s="269"/>
      <c r="M13" s="69"/>
      <c r="N13" s="236"/>
      <c r="O13" s="239"/>
      <c r="P13" s="239"/>
      <c r="Q13" s="239"/>
      <c r="R13" s="69"/>
      <c r="S13" s="69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</row>
    <row r="14" spans="1:83" ht="32.4" thickBot="1" x14ac:dyDescent="0.35">
      <c r="A14" s="65"/>
      <c r="B14" s="270"/>
      <c r="C14" s="270"/>
      <c r="D14" s="270"/>
      <c r="E14" s="208" t="s">
        <v>18</v>
      </c>
      <c r="F14" s="77" t="s">
        <v>18</v>
      </c>
      <c r="G14" s="77" t="s">
        <v>21</v>
      </c>
      <c r="H14" s="77" t="s">
        <v>22</v>
      </c>
      <c r="I14" s="77" t="s">
        <v>20</v>
      </c>
      <c r="J14" s="77" t="s">
        <v>20</v>
      </c>
      <c r="K14" s="209" t="s">
        <v>146</v>
      </c>
      <c r="L14" s="77" t="s">
        <v>181</v>
      </c>
      <c r="M14" s="75"/>
      <c r="N14" s="76" t="s">
        <v>146</v>
      </c>
      <c r="O14" s="74" t="s">
        <v>181</v>
      </c>
      <c r="P14" s="74" t="s">
        <v>146</v>
      </c>
      <c r="Q14" s="74" t="s">
        <v>181</v>
      </c>
      <c r="R14" s="77" t="s">
        <v>182</v>
      </c>
      <c r="S14" s="77" t="s">
        <v>183</v>
      </c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</row>
    <row r="15" spans="1:83" ht="15" thickBot="1" x14ac:dyDescent="0.35">
      <c r="A15" s="65"/>
      <c r="B15" s="105">
        <v>1</v>
      </c>
      <c r="C15" s="210" t="s">
        <v>5</v>
      </c>
      <c r="D15" s="210" t="s">
        <v>108</v>
      </c>
      <c r="E15" s="107" t="s">
        <v>109</v>
      </c>
      <c r="F15" s="211">
        <v>0.33</v>
      </c>
      <c r="G15" s="212">
        <v>0</v>
      </c>
      <c r="H15" s="212">
        <v>9</v>
      </c>
      <c r="I15" s="212">
        <v>12</v>
      </c>
      <c r="J15" s="212">
        <v>12</v>
      </c>
      <c r="K15" s="113">
        <v>14</v>
      </c>
      <c r="L15" s="213">
        <v>21</v>
      </c>
      <c r="M15" s="86"/>
      <c r="N15" s="87"/>
      <c r="O15" s="83"/>
      <c r="P15" s="83"/>
      <c r="Q15" s="83"/>
      <c r="R15" s="88"/>
      <c r="S15" s="89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</row>
    <row r="16" spans="1:83" ht="15" thickBot="1" x14ac:dyDescent="0.35">
      <c r="A16" s="65"/>
      <c r="B16" s="105">
        <v>2</v>
      </c>
      <c r="C16" s="210" t="s">
        <v>29</v>
      </c>
      <c r="D16" s="210" t="s">
        <v>24</v>
      </c>
      <c r="E16" s="107" t="s">
        <v>8</v>
      </c>
      <c r="F16" s="211">
        <v>0.35</v>
      </c>
      <c r="G16" s="212">
        <v>94</v>
      </c>
      <c r="H16" s="109">
        <v>3.3</v>
      </c>
      <c r="I16" s="212">
        <v>8</v>
      </c>
      <c r="J16" s="212">
        <v>8</v>
      </c>
      <c r="K16" s="113">
        <v>18</v>
      </c>
      <c r="L16" s="213">
        <v>69.69</v>
      </c>
      <c r="M16" s="86"/>
      <c r="N16" s="90">
        <v>21</v>
      </c>
      <c r="O16" s="85">
        <v>93.97</v>
      </c>
      <c r="P16" s="84">
        <v>10.5</v>
      </c>
      <c r="Q16" s="85">
        <v>49.33</v>
      </c>
      <c r="R16" s="95">
        <v>12</v>
      </c>
      <c r="S16" s="85">
        <v>72</v>
      </c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</row>
    <row r="17" spans="1:83" ht="15" thickBot="1" x14ac:dyDescent="0.35">
      <c r="A17" s="65"/>
      <c r="B17" s="105">
        <v>3</v>
      </c>
      <c r="C17" s="210" t="s">
        <v>29</v>
      </c>
      <c r="D17" s="210" t="s">
        <v>26</v>
      </c>
      <c r="E17" s="107" t="s">
        <v>147</v>
      </c>
      <c r="F17" s="211">
        <v>0.4</v>
      </c>
      <c r="G17" s="212">
        <v>94</v>
      </c>
      <c r="H17" s="109">
        <v>3.3</v>
      </c>
      <c r="I17" s="212">
        <v>6</v>
      </c>
      <c r="J17" s="212">
        <v>6</v>
      </c>
      <c r="K17" s="113">
        <v>18</v>
      </c>
      <c r="L17" s="213">
        <v>50.12</v>
      </c>
      <c r="M17" s="86"/>
      <c r="N17" s="90">
        <v>21</v>
      </c>
      <c r="O17" s="85">
        <v>81.44</v>
      </c>
      <c r="P17" s="84">
        <v>10.5</v>
      </c>
      <c r="Q17" s="85">
        <v>42.29</v>
      </c>
      <c r="R17" s="95">
        <v>12</v>
      </c>
      <c r="S17" s="85">
        <v>72</v>
      </c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</row>
    <row r="18" spans="1:83" ht="15" thickBot="1" x14ac:dyDescent="0.35">
      <c r="A18" s="65"/>
      <c r="B18" s="105">
        <v>4</v>
      </c>
      <c r="C18" s="210" t="s">
        <v>29</v>
      </c>
      <c r="D18" s="210" t="s">
        <v>148</v>
      </c>
      <c r="E18" s="107" t="s">
        <v>149</v>
      </c>
      <c r="F18" s="211">
        <v>0.46</v>
      </c>
      <c r="G18" s="212">
        <v>94</v>
      </c>
      <c r="H18" s="109">
        <v>3.3</v>
      </c>
      <c r="I18" s="212">
        <v>5</v>
      </c>
      <c r="J18" s="212">
        <v>5</v>
      </c>
      <c r="K18" s="113">
        <v>18</v>
      </c>
      <c r="L18" s="213">
        <v>42.29</v>
      </c>
      <c r="M18" s="86"/>
      <c r="N18" s="104">
        <v>21</v>
      </c>
      <c r="O18" s="103">
        <v>57.17</v>
      </c>
      <c r="P18" s="102">
        <v>10.5</v>
      </c>
      <c r="Q18" s="103">
        <v>30.54</v>
      </c>
      <c r="R18" s="95">
        <v>12</v>
      </c>
      <c r="S18" s="103">
        <v>72</v>
      </c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</row>
    <row r="19" spans="1:83" ht="15" thickBot="1" x14ac:dyDescent="0.35">
      <c r="A19" s="65"/>
      <c r="B19" s="105">
        <v>5</v>
      </c>
      <c r="C19" s="210" t="s">
        <v>29</v>
      </c>
      <c r="D19" s="210" t="s">
        <v>46</v>
      </c>
      <c r="E19" s="107" t="s">
        <v>150</v>
      </c>
      <c r="F19" s="211">
        <v>0.38</v>
      </c>
      <c r="G19" s="109">
        <v>9.4</v>
      </c>
      <c r="H19" s="109">
        <v>6.6</v>
      </c>
      <c r="I19" s="212">
        <v>7</v>
      </c>
      <c r="J19" s="212">
        <v>7</v>
      </c>
      <c r="K19" s="113">
        <v>18</v>
      </c>
      <c r="L19" s="213">
        <v>50.12</v>
      </c>
      <c r="M19" s="86"/>
      <c r="N19" s="113">
        <v>21</v>
      </c>
      <c r="O19" s="112">
        <v>81.44</v>
      </c>
      <c r="P19" s="111">
        <v>10.5</v>
      </c>
      <c r="Q19" s="112">
        <v>42.29</v>
      </c>
      <c r="R19" s="95">
        <v>12</v>
      </c>
      <c r="S19" s="112">
        <v>72</v>
      </c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</row>
    <row r="20" spans="1:83" ht="15" thickBot="1" x14ac:dyDescent="0.35">
      <c r="A20" s="65"/>
      <c r="B20" s="105">
        <v>6</v>
      </c>
      <c r="C20" s="210" t="s">
        <v>23</v>
      </c>
      <c r="D20" s="210" t="s">
        <v>24</v>
      </c>
      <c r="E20" s="107" t="s">
        <v>8</v>
      </c>
      <c r="F20" s="211">
        <v>0.35</v>
      </c>
      <c r="G20" s="212">
        <v>101</v>
      </c>
      <c r="H20" s="109">
        <v>3.3</v>
      </c>
      <c r="I20" s="212">
        <v>11</v>
      </c>
      <c r="J20" s="212">
        <v>11</v>
      </c>
      <c r="K20" s="113">
        <v>18</v>
      </c>
      <c r="L20" s="213">
        <v>69.69</v>
      </c>
      <c r="M20" s="86"/>
      <c r="N20" s="90">
        <v>21</v>
      </c>
      <c r="O20" s="85">
        <v>93.97</v>
      </c>
      <c r="P20" s="84">
        <v>10.5</v>
      </c>
      <c r="Q20" s="85">
        <v>49.33</v>
      </c>
      <c r="R20" s="95">
        <v>12</v>
      </c>
      <c r="S20" s="85">
        <v>72</v>
      </c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</row>
    <row r="21" spans="1:83" ht="15" thickBot="1" x14ac:dyDescent="0.35">
      <c r="A21" s="65"/>
      <c r="B21" s="105">
        <v>7</v>
      </c>
      <c r="C21" s="210" t="s">
        <v>23</v>
      </c>
      <c r="D21" s="210" t="s">
        <v>26</v>
      </c>
      <c r="E21" s="107" t="s">
        <v>147</v>
      </c>
      <c r="F21" s="211">
        <v>0.4</v>
      </c>
      <c r="G21" s="212">
        <v>101</v>
      </c>
      <c r="H21" s="109">
        <v>3.3</v>
      </c>
      <c r="I21" s="212">
        <v>9</v>
      </c>
      <c r="J21" s="212">
        <v>9</v>
      </c>
      <c r="K21" s="113">
        <v>18</v>
      </c>
      <c r="L21" s="213">
        <v>50.12</v>
      </c>
      <c r="M21" s="86"/>
      <c r="N21" s="90">
        <v>21</v>
      </c>
      <c r="O21" s="85">
        <v>81.44</v>
      </c>
      <c r="P21" s="84">
        <v>10.5</v>
      </c>
      <c r="Q21" s="85">
        <v>42.29</v>
      </c>
      <c r="R21" s="95">
        <v>12</v>
      </c>
      <c r="S21" s="85">
        <v>72</v>
      </c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</row>
    <row r="22" spans="1:83" ht="15" thickBot="1" x14ac:dyDescent="0.35">
      <c r="A22" s="65"/>
      <c r="B22" s="105">
        <v>8</v>
      </c>
      <c r="C22" s="210" t="s">
        <v>23</v>
      </c>
      <c r="D22" s="210" t="s">
        <v>148</v>
      </c>
      <c r="E22" s="107" t="s">
        <v>149</v>
      </c>
      <c r="F22" s="211">
        <v>0.46</v>
      </c>
      <c r="G22" s="212">
        <v>101</v>
      </c>
      <c r="H22" s="109">
        <v>3.3</v>
      </c>
      <c r="I22" s="212">
        <v>8</v>
      </c>
      <c r="J22" s="212">
        <v>8</v>
      </c>
      <c r="K22" s="113">
        <v>18</v>
      </c>
      <c r="L22" s="213">
        <v>42.29</v>
      </c>
      <c r="M22" s="86"/>
      <c r="N22" s="90">
        <v>21</v>
      </c>
      <c r="O22" s="85">
        <v>57.17</v>
      </c>
      <c r="P22" s="84">
        <v>10.5</v>
      </c>
      <c r="Q22" s="85">
        <v>30.54</v>
      </c>
      <c r="R22" s="95">
        <v>12</v>
      </c>
      <c r="S22" s="85">
        <v>72</v>
      </c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</row>
    <row r="23" spans="1:83" ht="15" thickBot="1" x14ac:dyDescent="0.35">
      <c r="A23" s="65"/>
      <c r="B23" s="105">
        <v>9</v>
      </c>
      <c r="C23" s="210" t="s">
        <v>23</v>
      </c>
      <c r="D23" s="210" t="s">
        <v>46</v>
      </c>
      <c r="E23" s="107" t="s">
        <v>150</v>
      </c>
      <c r="F23" s="211">
        <v>0.38</v>
      </c>
      <c r="G23" s="109">
        <v>10.1</v>
      </c>
      <c r="H23" s="109">
        <v>6.6</v>
      </c>
      <c r="I23" s="212">
        <v>10</v>
      </c>
      <c r="J23" s="212">
        <v>10</v>
      </c>
      <c r="K23" s="113">
        <v>18</v>
      </c>
      <c r="L23" s="213">
        <v>50.12</v>
      </c>
      <c r="M23" s="86"/>
      <c r="N23" s="90">
        <v>21</v>
      </c>
      <c r="O23" s="85">
        <v>81.44</v>
      </c>
      <c r="P23" s="84">
        <v>10.5</v>
      </c>
      <c r="Q23" s="85">
        <v>42.29</v>
      </c>
      <c r="R23" s="95">
        <v>12</v>
      </c>
      <c r="S23" s="85">
        <v>72</v>
      </c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</row>
    <row r="24" spans="1:83" ht="21" thickBot="1" x14ac:dyDescent="0.35">
      <c r="A24" s="65"/>
      <c r="B24" s="105">
        <v>10</v>
      </c>
      <c r="C24" s="210" t="s">
        <v>31</v>
      </c>
      <c r="D24" s="210" t="s">
        <v>32</v>
      </c>
      <c r="E24" s="107" t="s">
        <v>152</v>
      </c>
      <c r="F24" s="211">
        <v>0.36</v>
      </c>
      <c r="G24" s="212">
        <v>57</v>
      </c>
      <c r="H24" s="109">
        <v>1.1000000000000001</v>
      </c>
      <c r="I24" s="212">
        <v>5</v>
      </c>
      <c r="J24" s="212">
        <v>5</v>
      </c>
      <c r="K24" s="113">
        <v>7.6</v>
      </c>
      <c r="L24" s="213">
        <v>68.13</v>
      </c>
      <c r="M24" s="86"/>
      <c r="N24" s="90">
        <v>9.6999999999999993</v>
      </c>
      <c r="O24" s="85">
        <v>69.69</v>
      </c>
      <c r="P24" s="84">
        <v>4.0999999999999996</v>
      </c>
      <c r="Q24" s="85">
        <v>32.89</v>
      </c>
      <c r="R24" s="95">
        <v>8</v>
      </c>
      <c r="S24" s="85">
        <v>48</v>
      </c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</row>
    <row r="25" spans="1:83" ht="21" thickBot="1" x14ac:dyDescent="0.35">
      <c r="A25" s="65"/>
      <c r="B25" s="105">
        <v>11</v>
      </c>
      <c r="C25" s="210" t="s">
        <v>31</v>
      </c>
      <c r="D25" s="210" t="s">
        <v>34</v>
      </c>
      <c r="E25" s="107" t="s">
        <v>153</v>
      </c>
      <c r="F25" s="211">
        <v>0.41</v>
      </c>
      <c r="G25" s="212">
        <v>57</v>
      </c>
      <c r="H25" s="109">
        <v>1.1000000000000001</v>
      </c>
      <c r="I25" s="212">
        <v>5</v>
      </c>
      <c r="J25" s="212">
        <v>5</v>
      </c>
      <c r="K25" s="113">
        <v>7.6</v>
      </c>
      <c r="L25" s="213">
        <v>45.42</v>
      </c>
      <c r="M25" s="86"/>
      <c r="N25" s="90">
        <v>9.6999999999999993</v>
      </c>
      <c r="O25" s="85">
        <v>58.73</v>
      </c>
      <c r="P25" s="84">
        <v>4.0999999999999996</v>
      </c>
      <c r="Q25" s="85">
        <v>28.19</v>
      </c>
      <c r="R25" s="95">
        <v>8</v>
      </c>
      <c r="S25" s="85">
        <v>48</v>
      </c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</row>
    <row r="26" spans="1:83" ht="15" thickBot="1" x14ac:dyDescent="0.35">
      <c r="A26" s="65"/>
      <c r="B26" s="105">
        <v>12</v>
      </c>
      <c r="C26" s="210" t="s">
        <v>31</v>
      </c>
      <c r="D26" s="210" t="s">
        <v>35</v>
      </c>
      <c r="E26" s="107" t="s">
        <v>154</v>
      </c>
      <c r="F26" s="211">
        <v>0.4</v>
      </c>
      <c r="G26" s="212">
        <v>57</v>
      </c>
      <c r="H26" s="109">
        <v>1.6</v>
      </c>
      <c r="I26" s="212">
        <v>3</v>
      </c>
      <c r="J26" s="212">
        <v>3</v>
      </c>
      <c r="K26" s="113">
        <v>7.6</v>
      </c>
      <c r="L26" s="213">
        <v>72.83</v>
      </c>
      <c r="M26" s="86"/>
      <c r="N26" s="90">
        <v>9.6999999999999993</v>
      </c>
      <c r="O26" s="85">
        <v>79.09</v>
      </c>
      <c r="P26" s="84">
        <v>4.0999999999999996</v>
      </c>
      <c r="Q26" s="85">
        <v>43.85</v>
      </c>
      <c r="R26" s="95">
        <v>8</v>
      </c>
      <c r="S26" s="85">
        <v>48</v>
      </c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</row>
    <row r="27" spans="1:83" ht="15" thickBot="1" x14ac:dyDescent="0.35">
      <c r="A27" s="65"/>
      <c r="B27" s="105">
        <v>13</v>
      </c>
      <c r="C27" s="210" t="s">
        <v>31</v>
      </c>
      <c r="D27" s="210" t="s">
        <v>37</v>
      </c>
      <c r="E27" s="107" t="s">
        <v>155</v>
      </c>
      <c r="F27" s="211">
        <v>0.48</v>
      </c>
      <c r="G27" s="212">
        <v>57</v>
      </c>
      <c r="H27" s="109">
        <v>1.6</v>
      </c>
      <c r="I27" s="212">
        <v>3</v>
      </c>
      <c r="J27" s="212">
        <v>3</v>
      </c>
      <c r="K27" s="113">
        <v>7.6</v>
      </c>
      <c r="L27" s="213">
        <v>43.07</v>
      </c>
      <c r="M27" s="86"/>
      <c r="N27" s="104">
        <v>9.6999999999999993</v>
      </c>
      <c r="O27" s="103">
        <v>61.86</v>
      </c>
      <c r="P27" s="102">
        <v>4.0999999999999996</v>
      </c>
      <c r="Q27" s="103">
        <v>27.41</v>
      </c>
      <c r="R27" s="214">
        <v>8</v>
      </c>
      <c r="S27" s="103">
        <v>48</v>
      </c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</row>
    <row r="28" spans="1:83" ht="21" thickBot="1" x14ac:dyDescent="0.35">
      <c r="A28" s="65"/>
      <c r="B28" s="105">
        <v>14</v>
      </c>
      <c r="C28" s="210" t="s">
        <v>31</v>
      </c>
      <c r="D28" s="210" t="s">
        <v>262</v>
      </c>
      <c r="E28" s="107" t="s">
        <v>9</v>
      </c>
      <c r="F28" s="211">
        <v>0.56000000000000005</v>
      </c>
      <c r="G28" s="212">
        <v>57</v>
      </c>
      <c r="H28" s="109">
        <v>1.6</v>
      </c>
      <c r="I28" s="212">
        <v>2</v>
      </c>
      <c r="J28" s="212">
        <v>2</v>
      </c>
      <c r="K28" s="113">
        <v>7.6</v>
      </c>
      <c r="L28" s="213">
        <v>25.06</v>
      </c>
      <c r="M28" s="86"/>
      <c r="N28" s="113">
        <v>9.6999999999999993</v>
      </c>
      <c r="O28" s="213">
        <v>36.020000000000003</v>
      </c>
      <c r="P28" s="113">
        <v>4.0999999999999996</v>
      </c>
      <c r="Q28" s="213">
        <v>21.93</v>
      </c>
      <c r="R28" s="213">
        <v>8</v>
      </c>
      <c r="S28" s="213">
        <v>48</v>
      </c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</row>
    <row r="29" spans="1:83" ht="21" thickBot="1" x14ac:dyDescent="0.35">
      <c r="A29" s="65"/>
      <c r="B29" s="105">
        <v>15</v>
      </c>
      <c r="C29" s="210" t="s">
        <v>31</v>
      </c>
      <c r="D29" s="210" t="s">
        <v>263</v>
      </c>
      <c r="E29" s="107" t="s">
        <v>9</v>
      </c>
      <c r="F29" s="211">
        <v>0.57999999999999996</v>
      </c>
      <c r="G29" s="212">
        <v>57</v>
      </c>
      <c r="H29" s="109">
        <v>1.6</v>
      </c>
      <c r="I29" s="212">
        <v>2</v>
      </c>
      <c r="J29" s="212">
        <v>2</v>
      </c>
      <c r="K29" s="113">
        <v>7.6</v>
      </c>
      <c r="L29" s="213">
        <v>25.06</v>
      </c>
      <c r="M29" s="86"/>
      <c r="N29" s="113">
        <v>9.6999999999999993</v>
      </c>
      <c r="O29" s="213">
        <v>36.020000000000003</v>
      </c>
      <c r="P29" s="113">
        <v>4.0999999999999996</v>
      </c>
      <c r="Q29" s="213">
        <v>21.93</v>
      </c>
      <c r="R29" s="213">
        <v>8</v>
      </c>
      <c r="S29" s="213">
        <v>48</v>
      </c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</row>
    <row r="30" spans="1:83" ht="15" thickBot="1" x14ac:dyDescent="0.35">
      <c r="A30" s="65"/>
      <c r="B30" s="105">
        <v>16</v>
      </c>
      <c r="C30" s="210" t="s">
        <v>31</v>
      </c>
      <c r="D30" s="210" t="s">
        <v>38</v>
      </c>
      <c r="E30" s="107" t="s">
        <v>9</v>
      </c>
      <c r="F30" s="211">
        <v>0.6</v>
      </c>
      <c r="G30" s="212">
        <v>57</v>
      </c>
      <c r="H30" s="109">
        <v>1.6</v>
      </c>
      <c r="I30" s="212">
        <v>2</v>
      </c>
      <c r="J30" s="212">
        <v>2</v>
      </c>
      <c r="K30" s="113">
        <v>7.6</v>
      </c>
      <c r="L30" s="213">
        <v>25.06</v>
      </c>
      <c r="M30" s="86"/>
      <c r="N30" s="113">
        <v>9.6999999999999993</v>
      </c>
      <c r="O30" s="213">
        <v>36.020000000000003</v>
      </c>
      <c r="P30" s="113">
        <v>4.0999999999999996</v>
      </c>
      <c r="Q30" s="213">
        <v>21.93</v>
      </c>
      <c r="R30" s="213">
        <v>8</v>
      </c>
      <c r="S30" s="213">
        <v>48</v>
      </c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</row>
    <row r="31" spans="1:83" ht="15" thickBot="1" x14ac:dyDescent="0.35">
      <c r="A31" s="65"/>
      <c r="B31" s="105">
        <v>17</v>
      </c>
      <c r="C31" s="210" t="s">
        <v>31</v>
      </c>
      <c r="D31" s="210" t="s">
        <v>39</v>
      </c>
      <c r="E31" s="107" t="s">
        <v>156</v>
      </c>
      <c r="F31" s="211">
        <v>0.51</v>
      </c>
      <c r="G31" s="88">
        <v>5.7</v>
      </c>
      <c r="H31" s="109">
        <v>3.2</v>
      </c>
      <c r="I31" s="212">
        <v>4</v>
      </c>
      <c r="J31" s="212">
        <v>4</v>
      </c>
      <c r="K31" s="113">
        <v>7.6</v>
      </c>
      <c r="L31" s="213">
        <v>43.07</v>
      </c>
      <c r="M31" s="86"/>
      <c r="N31" s="90">
        <v>9.6999999999999993</v>
      </c>
      <c r="O31" s="85">
        <v>61.86</v>
      </c>
      <c r="P31" s="84">
        <v>4.0999999999999996</v>
      </c>
      <c r="Q31" s="85">
        <v>27.41</v>
      </c>
      <c r="R31" s="95">
        <v>8</v>
      </c>
      <c r="S31" s="85">
        <v>48</v>
      </c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</row>
    <row r="32" spans="1:83" ht="15" thickBot="1" x14ac:dyDescent="0.35">
      <c r="A32" s="65"/>
      <c r="B32" s="105">
        <v>18</v>
      </c>
      <c r="C32" s="210" t="s">
        <v>31</v>
      </c>
      <c r="D32" s="210" t="s">
        <v>124</v>
      </c>
      <c r="E32" s="107" t="s">
        <v>158</v>
      </c>
      <c r="F32" s="211">
        <v>0.35</v>
      </c>
      <c r="G32" s="212">
        <v>57</v>
      </c>
      <c r="H32" s="109">
        <v>1.6</v>
      </c>
      <c r="I32" s="212">
        <v>1</v>
      </c>
      <c r="J32" s="212">
        <v>1</v>
      </c>
      <c r="K32" s="113">
        <v>0.21</v>
      </c>
      <c r="L32" s="213">
        <v>52.47</v>
      </c>
      <c r="M32" s="86"/>
      <c r="N32" s="90">
        <v>0.25</v>
      </c>
      <c r="O32" s="85">
        <v>52.47</v>
      </c>
      <c r="P32" s="84">
        <v>0.2</v>
      </c>
      <c r="Q32" s="85">
        <v>30.54</v>
      </c>
      <c r="R32" s="95">
        <v>2</v>
      </c>
      <c r="S32" s="85">
        <v>3</v>
      </c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</row>
    <row r="33" spans="1:83" ht="15" thickBot="1" x14ac:dyDescent="0.35">
      <c r="A33" s="65"/>
      <c r="B33" s="105">
        <v>19</v>
      </c>
      <c r="C33" s="210" t="s">
        <v>31</v>
      </c>
      <c r="D33" s="210" t="s">
        <v>40</v>
      </c>
      <c r="E33" s="107" t="s">
        <v>159</v>
      </c>
      <c r="F33" s="211">
        <v>0.42</v>
      </c>
      <c r="G33" s="212">
        <v>57</v>
      </c>
      <c r="H33" s="109">
        <v>1.6</v>
      </c>
      <c r="I33" s="212">
        <v>1</v>
      </c>
      <c r="J33" s="212">
        <v>1</v>
      </c>
      <c r="K33" s="113">
        <v>0.21</v>
      </c>
      <c r="L33" s="213">
        <v>20.36</v>
      </c>
      <c r="M33" s="86"/>
      <c r="N33" s="90">
        <v>0.25</v>
      </c>
      <c r="O33" s="85">
        <v>24.28</v>
      </c>
      <c r="P33" s="84">
        <v>0.2</v>
      </c>
      <c r="Q33" s="85">
        <v>17.23</v>
      </c>
      <c r="R33" s="95">
        <v>2</v>
      </c>
      <c r="S33" s="85">
        <v>3</v>
      </c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</row>
    <row r="34" spans="1:83" ht="15" thickBot="1" x14ac:dyDescent="0.35">
      <c r="A34" s="115"/>
      <c r="B34" s="105">
        <v>20</v>
      </c>
      <c r="C34" s="210" t="s">
        <v>41</v>
      </c>
      <c r="D34" s="210" t="s">
        <v>108</v>
      </c>
      <c r="E34" s="107" t="s">
        <v>42</v>
      </c>
      <c r="F34" s="211">
        <v>0.35</v>
      </c>
      <c r="G34" s="212">
        <v>78</v>
      </c>
      <c r="H34" s="109">
        <v>1.1000000000000001</v>
      </c>
      <c r="I34" s="212">
        <v>1</v>
      </c>
      <c r="J34" s="212">
        <v>1</v>
      </c>
      <c r="K34" s="113">
        <v>0.21</v>
      </c>
      <c r="L34" s="213">
        <v>36</v>
      </c>
      <c r="M34" s="86"/>
      <c r="N34" s="90">
        <v>0.25</v>
      </c>
      <c r="O34" s="103">
        <v>38.4</v>
      </c>
      <c r="P34" s="84">
        <v>0.2</v>
      </c>
      <c r="Q34" s="85">
        <v>24</v>
      </c>
      <c r="R34" s="95">
        <v>2</v>
      </c>
      <c r="S34" s="85">
        <v>3</v>
      </c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</row>
    <row r="35" spans="1:83" ht="15" thickBot="1" x14ac:dyDescent="0.35">
      <c r="A35" s="65"/>
      <c r="B35" s="105">
        <v>21</v>
      </c>
      <c r="C35" s="210" t="s">
        <v>43</v>
      </c>
      <c r="D35" s="210" t="s">
        <v>24</v>
      </c>
      <c r="E35" s="107" t="s">
        <v>160</v>
      </c>
      <c r="F35" s="211">
        <v>0.35</v>
      </c>
      <c r="G35" s="212">
        <v>78</v>
      </c>
      <c r="H35" s="109">
        <v>3.3</v>
      </c>
      <c r="I35" s="212">
        <v>3</v>
      </c>
      <c r="J35" s="212">
        <v>3</v>
      </c>
      <c r="K35" s="113">
        <v>7.6</v>
      </c>
      <c r="L35" s="213">
        <v>70</v>
      </c>
      <c r="M35" s="86"/>
      <c r="N35" s="90">
        <v>9.6999999999999993</v>
      </c>
      <c r="O35" s="112">
        <v>93.97</v>
      </c>
      <c r="P35" s="84">
        <v>4.0999999999999996</v>
      </c>
      <c r="Q35" s="85">
        <v>49.33</v>
      </c>
      <c r="R35" s="95">
        <v>8</v>
      </c>
      <c r="S35" s="85">
        <v>48</v>
      </c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</row>
    <row r="36" spans="1:83" ht="15" thickBot="1" x14ac:dyDescent="0.35">
      <c r="A36" s="65"/>
      <c r="B36" s="105">
        <v>22</v>
      </c>
      <c r="C36" s="210" t="s">
        <v>43</v>
      </c>
      <c r="D36" s="210" t="s">
        <v>26</v>
      </c>
      <c r="E36" s="107" t="s">
        <v>147</v>
      </c>
      <c r="F36" s="211">
        <v>0.4</v>
      </c>
      <c r="G36" s="212">
        <v>78</v>
      </c>
      <c r="H36" s="109">
        <v>3.3</v>
      </c>
      <c r="I36" s="212">
        <v>3</v>
      </c>
      <c r="J36" s="212">
        <v>3</v>
      </c>
      <c r="K36" s="113">
        <v>7.6</v>
      </c>
      <c r="L36" s="213">
        <v>50</v>
      </c>
      <c r="M36" s="86"/>
      <c r="N36" s="90">
        <v>9.6999999999999993</v>
      </c>
      <c r="O36" s="85">
        <v>81.44</v>
      </c>
      <c r="P36" s="84">
        <v>4.0999999999999996</v>
      </c>
      <c r="Q36" s="85">
        <v>42.29</v>
      </c>
      <c r="R36" s="95">
        <v>8</v>
      </c>
      <c r="S36" s="85">
        <v>48</v>
      </c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</row>
    <row r="37" spans="1:83" ht="15" thickBot="1" x14ac:dyDescent="0.35">
      <c r="A37" s="65"/>
      <c r="B37" s="105">
        <v>23</v>
      </c>
      <c r="C37" s="210" t="s">
        <v>44</v>
      </c>
      <c r="D37" s="210" t="s">
        <v>110</v>
      </c>
      <c r="E37" s="107" t="s">
        <v>161</v>
      </c>
      <c r="F37" s="211">
        <v>0.28999999999999998</v>
      </c>
      <c r="G37" s="212">
        <v>100</v>
      </c>
      <c r="H37" s="109">
        <v>3.3</v>
      </c>
      <c r="I37" s="212">
        <v>11</v>
      </c>
      <c r="J37" s="212">
        <v>11</v>
      </c>
      <c r="K37" s="113">
        <v>18</v>
      </c>
      <c r="L37" s="213">
        <v>60</v>
      </c>
      <c r="M37" s="86"/>
      <c r="N37" s="90">
        <v>21</v>
      </c>
      <c r="O37" s="85">
        <v>88</v>
      </c>
      <c r="P37" s="84">
        <v>10.5</v>
      </c>
      <c r="Q37" s="85">
        <v>46</v>
      </c>
      <c r="R37" s="95">
        <v>12</v>
      </c>
      <c r="S37" s="85">
        <v>72</v>
      </c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</row>
    <row r="38" spans="1:83" ht="15" thickBot="1" x14ac:dyDescent="0.35">
      <c r="A38" s="65"/>
      <c r="B38" s="105">
        <v>24</v>
      </c>
      <c r="C38" s="210" t="s">
        <v>44</v>
      </c>
      <c r="D38" s="210" t="s">
        <v>27</v>
      </c>
      <c r="E38" s="107" t="s">
        <v>162</v>
      </c>
      <c r="F38" s="211">
        <v>0.39</v>
      </c>
      <c r="G38" s="212">
        <v>100</v>
      </c>
      <c r="H38" s="109">
        <v>3.3</v>
      </c>
      <c r="I38" s="212">
        <v>8</v>
      </c>
      <c r="J38" s="212">
        <v>8</v>
      </c>
      <c r="K38" s="113">
        <v>18</v>
      </c>
      <c r="L38" s="213">
        <v>42</v>
      </c>
      <c r="M38" s="127"/>
      <c r="N38" s="90">
        <v>21</v>
      </c>
      <c r="O38" s="85">
        <v>57.17</v>
      </c>
      <c r="P38" s="84">
        <v>10.5</v>
      </c>
      <c r="Q38" s="85">
        <v>31</v>
      </c>
      <c r="R38" s="95">
        <v>12</v>
      </c>
      <c r="S38" s="85">
        <v>72</v>
      </c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</row>
    <row r="39" spans="1:83" ht="15" thickBot="1" x14ac:dyDescent="0.35">
      <c r="A39" s="65"/>
      <c r="B39" s="105">
        <v>25</v>
      </c>
      <c r="C39" s="210" t="s">
        <v>266</v>
      </c>
      <c r="D39" s="210" t="s">
        <v>269</v>
      </c>
      <c r="E39" s="107" t="s">
        <v>270</v>
      </c>
      <c r="F39" s="211">
        <v>0.6</v>
      </c>
      <c r="G39" s="212">
        <v>0</v>
      </c>
      <c r="H39" s="212">
        <v>8.4</v>
      </c>
      <c r="I39" s="212">
        <v>0</v>
      </c>
      <c r="J39" s="212">
        <v>0</v>
      </c>
      <c r="K39" s="113">
        <v>0</v>
      </c>
      <c r="L39" s="213">
        <v>0</v>
      </c>
      <c r="M39" s="311"/>
      <c r="N39" s="113">
        <v>0</v>
      </c>
      <c r="O39" s="213">
        <v>0</v>
      </c>
      <c r="P39" s="113">
        <v>0</v>
      </c>
      <c r="Q39" s="213">
        <v>0</v>
      </c>
      <c r="R39" s="213">
        <v>0</v>
      </c>
      <c r="S39" s="213">
        <v>0</v>
      </c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</row>
    <row r="40" spans="1:83" ht="15" thickBot="1" x14ac:dyDescent="0.35">
      <c r="A40" s="65"/>
      <c r="B40" s="105">
        <v>26</v>
      </c>
      <c r="C40" s="210" t="s">
        <v>266</v>
      </c>
      <c r="D40" s="210" t="s">
        <v>267</v>
      </c>
      <c r="E40" s="107" t="s">
        <v>9</v>
      </c>
      <c r="F40" s="211">
        <v>0.6</v>
      </c>
      <c r="G40" s="212">
        <v>0</v>
      </c>
      <c r="H40" s="109">
        <v>1.6</v>
      </c>
      <c r="I40" s="212">
        <v>2</v>
      </c>
      <c r="J40" s="212">
        <v>2</v>
      </c>
      <c r="K40" s="113">
        <v>7.6</v>
      </c>
      <c r="L40" s="213">
        <v>25.06</v>
      </c>
      <c r="M40" s="127"/>
      <c r="N40" s="113">
        <v>9.6999999999999993</v>
      </c>
      <c r="O40" s="213">
        <v>36.020000000000003</v>
      </c>
      <c r="P40" s="113">
        <v>4.0999999999999996</v>
      </c>
      <c r="Q40" s="213">
        <v>21.93</v>
      </c>
      <c r="R40" s="213">
        <v>8</v>
      </c>
      <c r="S40" s="213">
        <v>48</v>
      </c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</row>
    <row r="41" spans="1:83" ht="15" thickBot="1" x14ac:dyDescent="0.35">
      <c r="A41" s="65"/>
      <c r="B41" s="105">
        <v>27</v>
      </c>
      <c r="C41" s="210" t="s">
        <v>266</v>
      </c>
      <c r="D41" s="210" t="s">
        <v>268</v>
      </c>
      <c r="E41" s="107" t="s">
        <v>159</v>
      </c>
      <c r="F41" s="211">
        <v>0.42</v>
      </c>
      <c r="G41" s="212">
        <v>0</v>
      </c>
      <c r="H41" s="109">
        <v>1.6</v>
      </c>
      <c r="I41" s="212">
        <v>1</v>
      </c>
      <c r="J41" s="212">
        <v>1</v>
      </c>
      <c r="K41" s="113">
        <v>0.21</v>
      </c>
      <c r="L41" s="213">
        <v>20.36</v>
      </c>
      <c r="M41" s="127"/>
      <c r="N41" s="90">
        <v>0.25</v>
      </c>
      <c r="O41" s="85">
        <v>24.28</v>
      </c>
      <c r="P41" s="84">
        <v>0.2</v>
      </c>
      <c r="Q41" s="85">
        <v>17.23</v>
      </c>
      <c r="R41" s="95">
        <v>2</v>
      </c>
      <c r="S41" s="85">
        <v>3</v>
      </c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</row>
    <row r="42" spans="1:83" ht="14.4" x14ac:dyDescent="0.3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  <c r="CC42" s="65"/>
      <c r="CD42" s="65"/>
      <c r="CE42" s="65"/>
    </row>
    <row r="43" spans="1:83" ht="14.4" x14ac:dyDescent="0.3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</row>
    <row r="44" spans="1:83" ht="15" thickBot="1" x14ac:dyDescent="0.35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</row>
    <row r="45" spans="1:83" ht="18.600000000000001" thickBot="1" x14ac:dyDescent="0.4">
      <c r="A45" s="65" t="s">
        <v>117</v>
      </c>
      <c r="B45" s="248" t="s">
        <v>11</v>
      </c>
      <c r="C45" s="251" t="s">
        <v>7</v>
      </c>
      <c r="D45" s="254" t="s">
        <v>6</v>
      </c>
      <c r="E45" s="257" t="s">
        <v>14</v>
      </c>
      <c r="F45" s="258"/>
      <c r="G45" s="258"/>
      <c r="H45" s="259"/>
      <c r="I45" s="262" t="s">
        <v>15</v>
      </c>
      <c r="J45" s="265" t="s">
        <v>113</v>
      </c>
      <c r="K45" s="265" t="s">
        <v>114</v>
      </c>
      <c r="L45" s="265" t="s">
        <v>163</v>
      </c>
      <c r="M45" s="65"/>
      <c r="N45" s="158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</row>
    <row r="46" spans="1:83" ht="15" thickBot="1" x14ac:dyDescent="0.35">
      <c r="A46" s="65" t="s">
        <v>118</v>
      </c>
      <c r="B46" s="249"/>
      <c r="C46" s="252"/>
      <c r="D46" s="255"/>
      <c r="E46" s="260" t="s">
        <v>115</v>
      </c>
      <c r="F46" s="261"/>
      <c r="G46" s="260" t="s">
        <v>49</v>
      </c>
      <c r="H46" s="261"/>
      <c r="I46" s="263"/>
      <c r="J46" s="266"/>
      <c r="K46" s="266"/>
      <c r="L46" s="266"/>
      <c r="M46" s="65"/>
      <c r="N46" s="65"/>
      <c r="O46" s="65"/>
      <c r="P46" s="65"/>
      <c r="Q46" s="65"/>
      <c r="R46" s="65"/>
      <c r="S46" s="65"/>
      <c r="T46" s="65"/>
      <c r="U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</row>
    <row r="47" spans="1:83" ht="21" thickBot="1" x14ac:dyDescent="0.35">
      <c r="A47" s="65"/>
      <c r="B47" s="249"/>
      <c r="C47" s="252"/>
      <c r="D47" s="255"/>
      <c r="E47" s="128" t="s">
        <v>48</v>
      </c>
      <c r="F47" s="130" t="s">
        <v>184</v>
      </c>
      <c r="G47" s="130" t="s">
        <v>48</v>
      </c>
      <c r="H47" s="130" t="s">
        <v>17</v>
      </c>
      <c r="I47" s="264"/>
      <c r="J47" s="268"/>
      <c r="K47" s="268"/>
      <c r="L47" s="267"/>
      <c r="M47" s="65"/>
      <c r="N47" s="65"/>
      <c r="O47" s="65"/>
      <c r="P47" s="65"/>
      <c r="Q47" s="65"/>
      <c r="R47" s="65"/>
      <c r="S47" s="65"/>
      <c r="T47" s="65"/>
      <c r="U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</row>
    <row r="48" spans="1:83" ht="31.2" thickBot="1" x14ac:dyDescent="0.35">
      <c r="A48" s="65"/>
      <c r="B48" s="250"/>
      <c r="C48" s="253"/>
      <c r="D48" s="256"/>
      <c r="E48" s="128" t="s">
        <v>18</v>
      </c>
      <c r="F48" s="130" t="s">
        <v>185</v>
      </c>
      <c r="G48" s="130" t="s">
        <v>47</v>
      </c>
      <c r="H48" s="130" t="s">
        <v>126</v>
      </c>
      <c r="I48" s="130" t="s">
        <v>164</v>
      </c>
      <c r="J48" s="130" t="s">
        <v>265</v>
      </c>
      <c r="K48" s="130" t="s">
        <v>265</v>
      </c>
      <c r="L48" s="130" t="s">
        <v>116</v>
      </c>
      <c r="M48" s="65"/>
      <c r="N48" s="157"/>
      <c r="O48" s="65"/>
      <c r="P48" s="65"/>
      <c r="Q48" s="65"/>
      <c r="R48" s="65"/>
      <c r="S48" s="65"/>
      <c r="T48" s="65"/>
      <c r="U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</row>
    <row r="49" spans="1:83" ht="15" thickBot="1" x14ac:dyDescent="0.35">
      <c r="A49" s="65"/>
      <c r="B49" s="78">
        <v>1</v>
      </c>
      <c r="C49" s="215" t="s">
        <v>5</v>
      </c>
      <c r="D49" s="80" t="s">
        <v>108</v>
      </c>
      <c r="E49" s="131">
        <v>0.05</v>
      </c>
      <c r="F49" s="160">
        <v>7</v>
      </c>
      <c r="G49" s="132">
        <v>54</v>
      </c>
      <c r="H49" s="131">
        <v>0.15</v>
      </c>
      <c r="I49" s="131">
        <v>0.4</v>
      </c>
      <c r="J49" s="131">
        <v>0.05</v>
      </c>
      <c r="K49" s="131">
        <v>0.05</v>
      </c>
      <c r="L49" s="131">
        <v>0</v>
      </c>
      <c r="M49" s="65"/>
      <c r="N49" s="65"/>
      <c r="O49" s="65"/>
      <c r="P49" s="65"/>
      <c r="Q49" s="65"/>
      <c r="R49" s="65"/>
      <c r="S49" s="65"/>
      <c r="T49" s="65"/>
      <c r="U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/>
      <c r="CD49" s="65"/>
      <c r="CE49" s="65"/>
    </row>
    <row r="50" spans="1:83" ht="15" thickBot="1" x14ac:dyDescent="0.35">
      <c r="A50" s="65"/>
      <c r="B50" s="78">
        <v>2</v>
      </c>
      <c r="C50" s="210" t="s">
        <v>29</v>
      </c>
      <c r="D50" s="91" t="s">
        <v>24</v>
      </c>
      <c r="E50" s="134">
        <v>0.1</v>
      </c>
      <c r="F50" s="160">
        <v>1</v>
      </c>
      <c r="G50" s="132">
        <v>27</v>
      </c>
      <c r="H50" s="131">
        <v>0.15</v>
      </c>
      <c r="I50" s="131">
        <v>0.4</v>
      </c>
      <c r="J50" s="131">
        <v>0.02</v>
      </c>
      <c r="K50" s="131">
        <v>0.05</v>
      </c>
      <c r="L50" s="131">
        <v>0</v>
      </c>
      <c r="M50" s="65"/>
      <c r="N50" s="65"/>
      <c r="O50" s="65"/>
      <c r="P50" s="65"/>
      <c r="Q50" s="65"/>
      <c r="R50" s="65"/>
      <c r="S50" s="65"/>
      <c r="T50" s="65"/>
      <c r="U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</row>
    <row r="51" spans="1:83" ht="15" thickBot="1" x14ac:dyDescent="0.35">
      <c r="A51" s="65"/>
      <c r="B51" s="78">
        <v>3</v>
      </c>
      <c r="C51" s="210" t="s">
        <v>29</v>
      </c>
      <c r="D51" s="91" t="s">
        <v>26</v>
      </c>
      <c r="E51" s="134">
        <v>0.1</v>
      </c>
      <c r="F51" s="160">
        <v>1</v>
      </c>
      <c r="G51" s="132">
        <v>27</v>
      </c>
      <c r="H51" s="131">
        <v>0.15</v>
      </c>
      <c r="I51" s="131">
        <v>0.4</v>
      </c>
      <c r="J51" s="131">
        <v>0.02</v>
      </c>
      <c r="K51" s="131">
        <v>0.05</v>
      </c>
      <c r="L51" s="131">
        <v>0</v>
      </c>
      <c r="M51" s="65"/>
      <c r="N51" s="65"/>
      <c r="O51" s="65"/>
      <c r="P51" s="65"/>
      <c r="Q51" s="65"/>
      <c r="R51" s="65"/>
      <c r="S51" s="65"/>
      <c r="T51" s="65"/>
      <c r="U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</row>
    <row r="52" spans="1:83" ht="15" thickBot="1" x14ac:dyDescent="0.35">
      <c r="A52" s="65"/>
      <c r="B52" s="97">
        <v>4</v>
      </c>
      <c r="C52" s="210" t="s">
        <v>29</v>
      </c>
      <c r="D52" s="98" t="s">
        <v>148</v>
      </c>
      <c r="E52" s="135">
        <v>7.4999999999999997E-2</v>
      </c>
      <c r="F52" s="160">
        <v>1</v>
      </c>
      <c r="G52" s="136">
        <v>27</v>
      </c>
      <c r="H52" s="137">
        <v>0.15</v>
      </c>
      <c r="I52" s="137">
        <v>0.25</v>
      </c>
      <c r="J52" s="137">
        <v>0.04</v>
      </c>
      <c r="K52" s="137">
        <v>0.05</v>
      </c>
      <c r="L52" s="137">
        <v>0</v>
      </c>
      <c r="M52" s="65"/>
      <c r="N52" s="65"/>
      <c r="O52" s="65"/>
      <c r="P52" s="65"/>
      <c r="Q52" s="65"/>
      <c r="R52" s="65"/>
      <c r="S52" s="65"/>
      <c r="T52" s="65"/>
      <c r="U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</row>
    <row r="53" spans="1:83" ht="15" thickBot="1" x14ac:dyDescent="0.35">
      <c r="A53" s="65"/>
      <c r="B53" s="105">
        <v>5</v>
      </c>
      <c r="C53" s="210" t="s">
        <v>29</v>
      </c>
      <c r="D53" s="106" t="s">
        <v>46</v>
      </c>
      <c r="E53" s="139">
        <v>7.4999999999999997E-2</v>
      </c>
      <c r="F53" s="160">
        <v>1</v>
      </c>
      <c r="G53" s="140">
        <v>27</v>
      </c>
      <c r="H53" s="141">
        <v>0.15</v>
      </c>
      <c r="I53" s="141">
        <v>0.25</v>
      </c>
      <c r="J53" s="141">
        <v>0.04</v>
      </c>
      <c r="K53" s="141">
        <v>0.05</v>
      </c>
      <c r="L53" s="141">
        <v>0</v>
      </c>
      <c r="M53" s="65"/>
      <c r="N53" s="65"/>
      <c r="O53" s="65"/>
      <c r="P53" s="65"/>
      <c r="Q53" s="65"/>
      <c r="R53" s="65"/>
      <c r="S53" s="65"/>
      <c r="T53" s="65"/>
      <c r="U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</row>
    <row r="54" spans="1:83" ht="15" thickBot="1" x14ac:dyDescent="0.35">
      <c r="A54" s="65"/>
      <c r="B54" s="78">
        <v>6</v>
      </c>
      <c r="C54" s="210" t="s">
        <v>23</v>
      </c>
      <c r="D54" s="80" t="s">
        <v>24</v>
      </c>
      <c r="E54" s="131">
        <v>0.1</v>
      </c>
      <c r="F54" s="160">
        <v>1</v>
      </c>
      <c r="G54" s="132">
        <v>27</v>
      </c>
      <c r="H54" s="131">
        <v>0.15</v>
      </c>
      <c r="I54" s="131">
        <v>0.5</v>
      </c>
      <c r="J54" s="131">
        <v>0.02</v>
      </c>
      <c r="K54" s="131">
        <v>0.05</v>
      </c>
      <c r="L54" s="131">
        <v>0</v>
      </c>
      <c r="M54" s="65"/>
      <c r="N54" s="65"/>
      <c r="O54" s="65"/>
      <c r="P54" s="65"/>
      <c r="Q54" s="65"/>
      <c r="R54" s="65"/>
      <c r="S54" s="65"/>
      <c r="T54" s="65"/>
      <c r="U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</row>
    <row r="55" spans="1:83" ht="15" thickBot="1" x14ac:dyDescent="0.35">
      <c r="A55" s="65"/>
      <c r="B55" s="78">
        <v>7</v>
      </c>
      <c r="C55" s="210" t="s">
        <v>23</v>
      </c>
      <c r="D55" s="80" t="s">
        <v>26</v>
      </c>
      <c r="E55" s="131">
        <v>0.1</v>
      </c>
      <c r="F55" s="160">
        <v>1</v>
      </c>
      <c r="G55" s="132">
        <v>27</v>
      </c>
      <c r="H55" s="131">
        <v>0.15</v>
      </c>
      <c r="I55" s="131">
        <v>0.5</v>
      </c>
      <c r="J55" s="131">
        <v>0.02</v>
      </c>
      <c r="K55" s="131">
        <v>0.05</v>
      </c>
      <c r="L55" s="131">
        <v>0</v>
      </c>
      <c r="M55" s="65"/>
      <c r="N55" s="65"/>
      <c r="O55" s="65"/>
      <c r="P55" s="65"/>
      <c r="Q55" s="65"/>
      <c r="R55" s="65"/>
      <c r="S55" s="65"/>
      <c r="T55" s="65"/>
      <c r="U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</row>
    <row r="56" spans="1:83" ht="15" thickBot="1" x14ac:dyDescent="0.35">
      <c r="A56" s="65"/>
      <c r="B56" s="97">
        <v>8</v>
      </c>
      <c r="C56" s="210" t="s">
        <v>23</v>
      </c>
      <c r="D56" s="80" t="s">
        <v>148</v>
      </c>
      <c r="E56" s="143">
        <v>7.4999999999999997E-2</v>
      </c>
      <c r="F56" s="160">
        <v>1</v>
      </c>
      <c r="G56" s="132">
        <v>27</v>
      </c>
      <c r="H56" s="131">
        <v>0.15</v>
      </c>
      <c r="I56" s="131">
        <v>0.5</v>
      </c>
      <c r="J56" s="131">
        <v>0.02</v>
      </c>
      <c r="K56" s="131">
        <v>0.05</v>
      </c>
      <c r="L56" s="131">
        <v>0</v>
      </c>
      <c r="M56" s="65"/>
      <c r="N56" s="65"/>
      <c r="O56" s="65"/>
      <c r="P56" s="65"/>
      <c r="Q56" s="65"/>
      <c r="R56" s="65"/>
      <c r="S56" s="65"/>
      <c r="T56" s="65"/>
      <c r="U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</row>
    <row r="57" spans="1:83" ht="15" thickBot="1" x14ac:dyDescent="0.35">
      <c r="A57" s="65"/>
      <c r="B57" s="105">
        <v>9</v>
      </c>
      <c r="C57" s="210" t="s">
        <v>23</v>
      </c>
      <c r="D57" s="80" t="s">
        <v>46</v>
      </c>
      <c r="E57" s="143">
        <v>7.4999999999999997E-2</v>
      </c>
      <c r="F57" s="160">
        <v>1</v>
      </c>
      <c r="G57" s="132">
        <v>27</v>
      </c>
      <c r="H57" s="131">
        <v>0.15</v>
      </c>
      <c r="I57" s="131">
        <v>0.5</v>
      </c>
      <c r="J57" s="131">
        <v>0.02</v>
      </c>
      <c r="K57" s="131">
        <v>0.05</v>
      </c>
      <c r="L57" s="131">
        <v>0</v>
      </c>
      <c r="M57" s="65"/>
      <c r="N57" s="65"/>
      <c r="O57" s="65"/>
      <c r="P57" s="65"/>
      <c r="Q57" s="65"/>
      <c r="R57" s="65"/>
      <c r="S57" s="65"/>
      <c r="T57" s="65"/>
      <c r="U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</row>
    <row r="58" spans="1:83" ht="21" thickBot="1" x14ac:dyDescent="0.35">
      <c r="A58" s="65"/>
      <c r="B58" s="78">
        <v>10</v>
      </c>
      <c r="C58" s="210" t="s">
        <v>31</v>
      </c>
      <c r="D58" s="91" t="s">
        <v>32</v>
      </c>
      <c r="E58" s="134">
        <v>0.08</v>
      </c>
      <c r="F58" s="160">
        <v>1</v>
      </c>
      <c r="G58" s="132">
        <v>27</v>
      </c>
      <c r="H58" s="131">
        <v>0.15</v>
      </c>
      <c r="I58" s="131">
        <v>0.2</v>
      </c>
      <c r="J58" s="131">
        <v>0.15</v>
      </c>
      <c r="K58" s="131">
        <v>0.15</v>
      </c>
      <c r="L58" s="131">
        <v>0</v>
      </c>
      <c r="M58" s="65"/>
      <c r="N58" s="65"/>
      <c r="O58" s="65"/>
      <c r="P58" s="65"/>
      <c r="Q58" s="65"/>
      <c r="R58" s="65"/>
      <c r="S58" s="65"/>
      <c r="T58" s="65"/>
      <c r="U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  <c r="CC58" s="65"/>
      <c r="CD58" s="65"/>
      <c r="CE58" s="65"/>
    </row>
    <row r="59" spans="1:83" ht="21" thickBot="1" x14ac:dyDescent="0.35">
      <c r="A59" s="65"/>
      <c r="B59" s="78">
        <v>11</v>
      </c>
      <c r="C59" s="210" t="s">
        <v>31</v>
      </c>
      <c r="D59" s="91" t="s">
        <v>34</v>
      </c>
      <c r="E59" s="134">
        <v>0.08</v>
      </c>
      <c r="F59" s="160">
        <v>1</v>
      </c>
      <c r="G59" s="132">
        <v>27</v>
      </c>
      <c r="H59" s="131">
        <v>0.15</v>
      </c>
      <c r="I59" s="131">
        <v>0.2</v>
      </c>
      <c r="J59" s="131">
        <v>0.15</v>
      </c>
      <c r="K59" s="131">
        <v>0.15</v>
      </c>
      <c r="L59" s="131">
        <v>0</v>
      </c>
      <c r="M59" s="65"/>
      <c r="N59" s="65"/>
      <c r="O59" s="65"/>
      <c r="P59" s="65"/>
      <c r="Q59" s="65"/>
      <c r="R59" s="65"/>
      <c r="S59" s="65"/>
      <c r="T59" s="65"/>
      <c r="U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</row>
    <row r="60" spans="1:83" ht="15" thickBot="1" x14ac:dyDescent="0.35">
      <c r="A60" s="65"/>
      <c r="B60" s="78">
        <v>12</v>
      </c>
      <c r="C60" s="210" t="s">
        <v>31</v>
      </c>
      <c r="D60" s="91" t="s">
        <v>35</v>
      </c>
      <c r="E60" s="134">
        <v>0.08</v>
      </c>
      <c r="F60" s="160">
        <v>1</v>
      </c>
      <c r="G60" s="132">
        <v>27</v>
      </c>
      <c r="H60" s="131">
        <v>0.15</v>
      </c>
      <c r="I60" s="131">
        <v>0.5</v>
      </c>
      <c r="J60" s="131">
        <v>0.02</v>
      </c>
      <c r="K60" s="131">
        <v>0.05</v>
      </c>
      <c r="L60" s="131">
        <v>0</v>
      </c>
      <c r="M60" s="65"/>
      <c r="N60" s="65"/>
      <c r="O60" s="65"/>
      <c r="P60" s="65"/>
      <c r="Q60" s="65"/>
      <c r="R60" s="65"/>
      <c r="S60" s="65"/>
      <c r="T60" s="65"/>
      <c r="U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</row>
    <row r="61" spans="1:83" ht="15" thickBot="1" x14ac:dyDescent="0.35">
      <c r="A61" s="65"/>
      <c r="B61" s="78">
        <v>13</v>
      </c>
      <c r="C61" s="210" t="s">
        <v>31</v>
      </c>
      <c r="D61" s="91" t="s">
        <v>37</v>
      </c>
      <c r="E61" s="144">
        <v>0.08</v>
      </c>
      <c r="F61" s="160">
        <v>1</v>
      </c>
      <c r="G61" s="136">
        <v>27</v>
      </c>
      <c r="H61" s="137">
        <v>0.15</v>
      </c>
      <c r="I61" s="137">
        <v>0.5</v>
      </c>
      <c r="J61" s="137">
        <v>0.02</v>
      </c>
      <c r="K61" s="137">
        <v>0.05</v>
      </c>
      <c r="L61" s="137">
        <v>0</v>
      </c>
      <c r="M61" s="65"/>
      <c r="N61" s="65"/>
      <c r="O61" s="65"/>
      <c r="P61" s="65"/>
      <c r="Q61" s="65"/>
      <c r="R61" s="65"/>
      <c r="S61" s="65"/>
      <c r="T61" s="65"/>
      <c r="U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</row>
    <row r="62" spans="1:83" ht="21" thickBot="1" x14ac:dyDescent="0.35">
      <c r="A62" s="65"/>
      <c r="B62" s="78">
        <v>14</v>
      </c>
      <c r="C62" s="210" t="s">
        <v>31</v>
      </c>
      <c r="D62" s="106" t="s">
        <v>262</v>
      </c>
      <c r="E62" s="145">
        <v>0.05</v>
      </c>
      <c r="F62" s="216">
        <v>1</v>
      </c>
      <c r="G62" s="217">
        <v>27</v>
      </c>
      <c r="H62" s="145">
        <v>0.15</v>
      </c>
      <c r="I62" s="145">
        <v>0.4</v>
      </c>
      <c r="J62" s="145">
        <v>0.04</v>
      </c>
      <c r="K62" s="145">
        <v>0.05</v>
      </c>
      <c r="L62" s="145">
        <v>0</v>
      </c>
      <c r="M62" s="65"/>
      <c r="N62" s="65"/>
      <c r="O62" s="65"/>
      <c r="P62" s="65"/>
      <c r="Q62" s="65"/>
      <c r="R62" s="65"/>
      <c r="S62" s="65"/>
      <c r="T62" s="65"/>
      <c r="U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</row>
    <row r="63" spans="1:83" ht="21" thickBot="1" x14ac:dyDescent="0.35">
      <c r="A63" s="65"/>
      <c r="B63" s="78">
        <v>15</v>
      </c>
      <c r="C63" s="210" t="s">
        <v>31</v>
      </c>
      <c r="D63" s="106" t="s">
        <v>263</v>
      </c>
      <c r="E63" s="145">
        <v>0.05</v>
      </c>
      <c r="F63" s="216">
        <v>1</v>
      </c>
      <c r="G63" s="217">
        <v>27</v>
      </c>
      <c r="H63" s="145">
        <v>0.15</v>
      </c>
      <c r="I63" s="145">
        <v>0.4</v>
      </c>
      <c r="J63" s="145">
        <v>0.04</v>
      </c>
      <c r="K63" s="145">
        <v>0.05</v>
      </c>
      <c r="L63" s="145">
        <v>0</v>
      </c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</row>
    <row r="64" spans="1:83" ht="15" thickBot="1" x14ac:dyDescent="0.35">
      <c r="A64" s="65"/>
      <c r="B64" s="78">
        <v>16</v>
      </c>
      <c r="C64" s="210" t="s">
        <v>31</v>
      </c>
      <c r="D64" s="98" t="s">
        <v>38</v>
      </c>
      <c r="E64" s="145">
        <v>0.05</v>
      </c>
      <c r="F64" s="216">
        <v>1</v>
      </c>
      <c r="G64" s="217">
        <v>27</v>
      </c>
      <c r="H64" s="145">
        <v>0.15</v>
      </c>
      <c r="I64" s="145">
        <v>0.4</v>
      </c>
      <c r="J64" s="145">
        <v>0.04</v>
      </c>
      <c r="K64" s="145">
        <v>0.05</v>
      </c>
      <c r="L64" s="145">
        <v>0</v>
      </c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</row>
    <row r="65" spans="1:83" ht="15" thickBot="1" x14ac:dyDescent="0.35">
      <c r="A65" s="65"/>
      <c r="B65" s="78">
        <v>17</v>
      </c>
      <c r="C65" s="210" t="s">
        <v>31</v>
      </c>
      <c r="D65" s="106" t="s">
        <v>39</v>
      </c>
      <c r="E65" s="134">
        <v>0.05</v>
      </c>
      <c r="F65" s="160">
        <v>1</v>
      </c>
      <c r="G65" s="132">
        <v>27</v>
      </c>
      <c r="H65" s="131">
        <v>0.15</v>
      </c>
      <c r="I65" s="131">
        <v>0.4</v>
      </c>
      <c r="J65" s="131">
        <v>0.04</v>
      </c>
      <c r="K65" s="131">
        <v>0.05</v>
      </c>
      <c r="L65" s="131">
        <v>0</v>
      </c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</row>
    <row r="66" spans="1:83" ht="15" thickBot="1" x14ac:dyDescent="0.35">
      <c r="A66" s="65"/>
      <c r="B66" s="78">
        <v>18</v>
      </c>
      <c r="C66" s="210" t="s">
        <v>31</v>
      </c>
      <c r="D66" s="91" t="s">
        <v>124</v>
      </c>
      <c r="E66" s="134">
        <v>0.08</v>
      </c>
      <c r="F66" s="160">
        <v>1</v>
      </c>
      <c r="G66" s="132">
        <v>13</v>
      </c>
      <c r="H66" s="131">
        <v>0.15</v>
      </c>
      <c r="I66" s="131">
        <v>0.5</v>
      </c>
      <c r="J66" s="131">
        <v>0.08</v>
      </c>
      <c r="K66" s="131">
        <v>0.08</v>
      </c>
      <c r="L66" s="131">
        <v>0</v>
      </c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</row>
    <row r="67" spans="1:83" ht="15" thickBot="1" x14ac:dyDescent="0.35">
      <c r="A67" s="65"/>
      <c r="B67" s="78">
        <v>19</v>
      </c>
      <c r="C67" s="210" t="s">
        <v>31</v>
      </c>
      <c r="D67" s="98" t="s">
        <v>40</v>
      </c>
      <c r="E67" s="144">
        <v>0.05</v>
      </c>
      <c r="F67" s="160">
        <v>1</v>
      </c>
      <c r="G67" s="136">
        <v>13</v>
      </c>
      <c r="H67" s="137">
        <v>0.15</v>
      </c>
      <c r="I67" s="137">
        <v>0.4</v>
      </c>
      <c r="J67" s="137">
        <v>0.12</v>
      </c>
      <c r="K67" s="137">
        <v>0.12</v>
      </c>
      <c r="L67" s="137">
        <v>0</v>
      </c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</row>
    <row r="68" spans="1:83" ht="15" thickBot="1" x14ac:dyDescent="0.35">
      <c r="A68" s="65"/>
      <c r="B68" s="78">
        <v>20</v>
      </c>
      <c r="C68" s="210" t="s">
        <v>41</v>
      </c>
      <c r="D68" s="118" t="s">
        <v>108</v>
      </c>
      <c r="E68" s="146">
        <v>0.08</v>
      </c>
      <c r="F68" s="160">
        <v>1</v>
      </c>
      <c r="G68" s="147">
        <v>13</v>
      </c>
      <c r="H68" s="146">
        <v>0.15</v>
      </c>
      <c r="I68" s="146">
        <v>0.5</v>
      </c>
      <c r="J68" s="146">
        <v>0.08</v>
      </c>
      <c r="K68" s="146">
        <v>0.08</v>
      </c>
      <c r="L68" s="146">
        <v>0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</row>
    <row r="69" spans="1:83" ht="15" thickBot="1" x14ac:dyDescent="0.35">
      <c r="A69" s="65"/>
      <c r="B69" s="78">
        <v>21</v>
      </c>
      <c r="C69" s="210" t="s">
        <v>43</v>
      </c>
      <c r="D69" s="123" t="s">
        <v>24</v>
      </c>
      <c r="E69" s="141">
        <v>0.1</v>
      </c>
      <c r="F69" s="160">
        <v>1</v>
      </c>
      <c r="G69" s="140">
        <v>27</v>
      </c>
      <c r="H69" s="141">
        <v>0.15</v>
      </c>
      <c r="I69" s="141">
        <v>0.5</v>
      </c>
      <c r="J69" s="141">
        <v>0.08</v>
      </c>
      <c r="K69" s="141">
        <v>0.08</v>
      </c>
      <c r="L69" s="141">
        <v>0</v>
      </c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</row>
    <row r="70" spans="1:83" ht="15" thickBot="1" x14ac:dyDescent="0.35">
      <c r="A70" s="65"/>
      <c r="B70" s="78">
        <v>22</v>
      </c>
      <c r="C70" s="210" t="s">
        <v>43</v>
      </c>
      <c r="D70" s="126" t="s">
        <v>26</v>
      </c>
      <c r="E70" s="131">
        <v>0.1</v>
      </c>
      <c r="F70" s="160">
        <v>1</v>
      </c>
      <c r="G70" s="132">
        <v>27</v>
      </c>
      <c r="H70" s="131">
        <v>0.15</v>
      </c>
      <c r="I70" s="131">
        <v>0.5</v>
      </c>
      <c r="J70" s="131">
        <v>0.08</v>
      </c>
      <c r="K70" s="131">
        <v>0.08</v>
      </c>
      <c r="L70" s="131">
        <v>0</v>
      </c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  <c r="CC70" s="65"/>
      <c r="CD70" s="65"/>
      <c r="CE70" s="65"/>
    </row>
    <row r="71" spans="1:83" ht="15" thickBot="1" x14ac:dyDescent="0.35">
      <c r="A71" s="65"/>
      <c r="B71" s="78">
        <v>23</v>
      </c>
      <c r="C71" s="210" t="s">
        <v>44</v>
      </c>
      <c r="D71" s="91" t="s">
        <v>110</v>
      </c>
      <c r="E71" s="134">
        <v>0.1</v>
      </c>
      <c r="F71" s="160">
        <v>1</v>
      </c>
      <c r="G71" s="132">
        <v>27</v>
      </c>
      <c r="H71" s="131">
        <v>0.15</v>
      </c>
      <c r="I71" s="131">
        <v>0.5</v>
      </c>
      <c r="J71" s="131">
        <v>0.08</v>
      </c>
      <c r="K71" s="131">
        <v>0.08</v>
      </c>
      <c r="L71" s="131">
        <v>0</v>
      </c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  <c r="CC71" s="65"/>
      <c r="CD71" s="65"/>
      <c r="CE71" s="65"/>
    </row>
    <row r="72" spans="1:83" ht="15" thickBot="1" x14ac:dyDescent="0.35">
      <c r="A72" s="65"/>
      <c r="B72" s="78">
        <v>24</v>
      </c>
      <c r="C72" s="210" t="s">
        <v>44</v>
      </c>
      <c r="D72" s="91" t="s">
        <v>27</v>
      </c>
      <c r="E72" s="149">
        <v>7.4999999999999997E-2</v>
      </c>
      <c r="F72" s="160">
        <v>1</v>
      </c>
      <c r="G72" s="132">
        <v>27</v>
      </c>
      <c r="H72" s="131">
        <v>0.15</v>
      </c>
      <c r="I72" s="131">
        <v>0.5</v>
      </c>
      <c r="J72" s="131">
        <v>0.08</v>
      </c>
      <c r="K72" s="131">
        <v>0.08</v>
      </c>
      <c r="L72" s="131">
        <v>0</v>
      </c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  <c r="CC72" s="65"/>
      <c r="CD72" s="65"/>
      <c r="CE72" s="65"/>
    </row>
    <row r="73" spans="1:83" ht="15" thickBot="1" x14ac:dyDescent="0.35">
      <c r="A73" s="65"/>
      <c r="B73" s="105">
        <v>25</v>
      </c>
      <c r="C73" s="210" t="s">
        <v>266</v>
      </c>
      <c r="D73" s="210" t="s">
        <v>269</v>
      </c>
      <c r="E73" s="145">
        <v>2.5000000000000001E-2</v>
      </c>
      <c r="F73" s="312">
        <v>1</v>
      </c>
      <c r="G73" s="217">
        <v>7</v>
      </c>
      <c r="H73" s="145">
        <v>0</v>
      </c>
      <c r="I73" s="145">
        <v>0</v>
      </c>
      <c r="J73" s="145">
        <v>0</v>
      </c>
      <c r="K73" s="145">
        <v>0</v>
      </c>
      <c r="L73" s="145">
        <v>0</v>
      </c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  <c r="CC73" s="65"/>
      <c r="CD73" s="65"/>
      <c r="CE73" s="65"/>
    </row>
    <row r="74" spans="1:83" ht="15" thickBot="1" x14ac:dyDescent="0.35">
      <c r="A74" s="65"/>
      <c r="B74" s="105">
        <v>26</v>
      </c>
      <c r="C74" s="210" t="s">
        <v>266</v>
      </c>
      <c r="D74" s="210" t="s">
        <v>267</v>
      </c>
      <c r="E74" s="145">
        <v>0.05</v>
      </c>
      <c r="F74" s="216">
        <v>1</v>
      </c>
      <c r="G74" s="217">
        <v>27</v>
      </c>
      <c r="H74" s="145">
        <v>0.15</v>
      </c>
      <c r="I74" s="145">
        <v>0.4</v>
      </c>
      <c r="J74" s="145">
        <v>0.04</v>
      </c>
      <c r="K74" s="145">
        <v>0.05</v>
      </c>
      <c r="L74" s="145">
        <v>0</v>
      </c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  <c r="CC74" s="65"/>
      <c r="CD74" s="65"/>
      <c r="CE74" s="65"/>
    </row>
    <row r="75" spans="1:83" ht="15" thickBot="1" x14ac:dyDescent="0.35">
      <c r="A75" s="65"/>
      <c r="B75" s="78">
        <v>27</v>
      </c>
      <c r="C75" s="210" t="s">
        <v>266</v>
      </c>
      <c r="D75" s="210" t="s">
        <v>268</v>
      </c>
      <c r="E75" s="145">
        <v>0.05</v>
      </c>
      <c r="F75" s="218">
        <v>1</v>
      </c>
      <c r="G75" s="217">
        <v>13</v>
      </c>
      <c r="H75" s="145">
        <v>0.15</v>
      </c>
      <c r="I75" s="145">
        <v>0.4</v>
      </c>
      <c r="J75" s="145">
        <v>0.12</v>
      </c>
      <c r="K75" s="145">
        <v>0.12</v>
      </c>
      <c r="L75" s="145">
        <v>0</v>
      </c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  <c r="CC75" s="65"/>
      <c r="CD75" s="65"/>
      <c r="CE75" s="65"/>
    </row>
    <row r="76" spans="1:83" ht="14.4" x14ac:dyDescent="0.3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  <c r="CC76" s="65"/>
      <c r="CD76" s="65"/>
      <c r="CE76" s="65"/>
    </row>
    <row r="77" spans="1:83" ht="14.4" x14ac:dyDescent="0.3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  <c r="CC77" s="65"/>
      <c r="CD77" s="65"/>
      <c r="CE77" s="65"/>
    </row>
    <row r="78" spans="1:83" ht="14.4" x14ac:dyDescent="0.3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5"/>
      <c r="CA78" s="65"/>
      <c r="CB78" s="65"/>
      <c r="CC78" s="65"/>
      <c r="CD78" s="65"/>
      <c r="CE78" s="65"/>
    </row>
  </sheetData>
  <mergeCells count="26">
    <mergeCell ref="I10:J10"/>
    <mergeCell ref="B11:B14"/>
    <mergeCell ref="C11:C14"/>
    <mergeCell ref="D11:D14"/>
    <mergeCell ref="E11:E13"/>
    <mergeCell ref="F11:F13"/>
    <mergeCell ref="G11:G13"/>
    <mergeCell ref="H11:H13"/>
    <mergeCell ref="I11:I13"/>
    <mergeCell ref="J11:J13"/>
    <mergeCell ref="Q11:Q13"/>
    <mergeCell ref="K45:K47"/>
    <mergeCell ref="L45:L47"/>
    <mergeCell ref="E46:F46"/>
    <mergeCell ref="G46:H46"/>
    <mergeCell ref="J45:J47"/>
    <mergeCell ref="K11:K13"/>
    <mergeCell ref="L11:L13"/>
    <mergeCell ref="N11:N13"/>
    <mergeCell ref="O11:O13"/>
    <mergeCell ref="P11:P13"/>
    <mergeCell ref="B45:B48"/>
    <mergeCell ref="C45:C48"/>
    <mergeCell ref="D45:D48"/>
    <mergeCell ref="E45:H45"/>
    <mergeCell ref="I45:I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>
    <tabColor theme="0" tint="-0.499984740745262"/>
  </sheetPr>
  <dimension ref="A1:T254"/>
  <sheetViews>
    <sheetView zoomScale="85" zoomScaleNormal="85" workbookViewId="0">
      <selection activeCell="C3" sqref="C3:C6"/>
    </sheetView>
  </sheetViews>
  <sheetFormatPr defaultColWidth="11.44140625" defaultRowHeight="13.2" x14ac:dyDescent="0.25"/>
  <cols>
    <col min="1" max="1" width="50" style="1" customWidth="1"/>
    <col min="2" max="2" width="3.6640625" style="1" customWidth="1"/>
    <col min="3" max="3" width="16.33203125" style="1" customWidth="1"/>
    <col min="4" max="4" width="3.6640625" style="1" customWidth="1"/>
    <col min="5" max="5" width="17.88671875" style="1" customWidth="1"/>
    <col min="6" max="6" width="16.88671875" style="1" customWidth="1"/>
    <col min="7" max="7" width="19.6640625" style="1" customWidth="1"/>
    <col min="8" max="8" width="16" style="1" customWidth="1"/>
    <col min="9" max="9" width="16.33203125" style="1" customWidth="1"/>
    <col min="10" max="10" width="14.33203125" style="1" customWidth="1"/>
    <col min="11" max="11" width="14.44140625" style="1" customWidth="1"/>
    <col min="12" max="12" width="3.6640625" style="1" customWidth="1"/>
    <col min="13" max="14" width="24.6640625" style="1" customWidth="1"/>
    <col min="15" max="15" width="3.6640625" style="1" customWidth="1"/>
    <col min="16" max="17" width="24.6640625" style="1" customWidth="1"/>
    <col min="18" max="18" width="3.6640625" style="1" customWidth="1"/>
    <col min="19" max="20" width="24.6640625" style="1" customWidth="1"/>
    <col min="21" max="21" width="3.6640625" style="1" customWidth="1"/>
    <col min="22" max="22" width="11.44140625" style="1" customWidth="1"/>
    <col min="23" max="23" width="3.6640625" style="1" customWidth="1"/>
    <col min="24" max="29" width="11.44140625" style="1" customWidth="1"/>
    <col min="30" max="30" width="3.6640625" style="1" customWidth="1"/>
    <col min="31" max="36" width="11.44140625" style="1" customWidth="1"/>
    <col min="37" max="37" width="3.6640625" style="1" customWidth="1"/>
    <col min="38" max="43" width="11.44140625" style="1" customWidth="1"/>
    <col min="44" max="44" width="3.6640625" style="1" customWidth="1"/>
    <col min="45" max="48" width="11.44140625" style="1" customWidth="1"/>
    <col min="49" max="51" width="3.6640625" style="1" customWidth="1"/>
    <col min="52" max="52" width="11.44140625" style="1" customWidth="1"/>
    <col min="53" max="53" width="3.6640625" style="1" customWidth="1"/>
    <col min="54" max="59" width="11.44140625" style="1" customWidth="1"/>
    <col min="60" max="60" width="3.6640625" style="1" customWidth="1"/>
    <col min="61" max="66" width="11.44140625" style="1" customWidth="1"/>
    <col min="67" max="67" width="3.6640625" style="1" customWidth="1"/>
    <col min="68" max="73" width="11.44140625" style="1" customWidth="1"/>
    <col min="74" max="74" width="3.6640625" style="1" customWidth="1"/>
    <col min="75" max="16384" width="11.44140625" style="1"/>
  </cols>
  <sheetData>
    <row r="1" spans="1:20" ht="15.75" customHeight="1" x14ac:dyDescent="0.3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0" ht="12.75" customHeight="1" x14ac:dyDescent="0.25"/>
    <row r="3" spans="1:20" x14ac:dyDescent="0.25">
      <c r="A3" s="12" t="s">
        <v>0</v>
      </c>
      <c r="C3" s="161" t="e">
        <f>#REF!</f>
        <v>#REF!</v>
      </c>
      <c r="E3" s="60"/>
    </row>
    <row r="4" spans="1:20" x14ac:dyDescent="0.25">
      <c r="A4" s="12" t="s">
        <v>1</v>
      </c>
      <c r="C4" s="161" t="e">
        <f>#REF!</f>
        <v>#REF!</v>
      </c>
    </row>
    <row r="5" spans="1:20" x14ac:dyDescent="0.25">
      <c r="A5" s="13" t="s">
        <v>2</v>
      </c>
      <c r="C5" s="161" t="e">
        <f>#REF!</f>
        <v>#REF!</v>
      </c>
    </row>
    <row r="6" spans="1:20" x14ac:dyDescent="0.25">
      <c r="A6" s="13" t="s">
        <v>3</v>
      </c>
      <c r="C6" s="161" t="e">
        <f>#REF!</f>
        <v>#REF!</v>
      </c>
    </row>
    <row r="7" spans="1:20" ht="12.75" customHeight="1" x14ac:dyDescent="0.25">
      <c r="A7" s="13" t="s">
        <v>245</v>
      </c>
      <c r="C7" s="161" t="s">
        <v>261</v>
      </c>
    </row>
    <row r="8" spans="1:20" ht="12.75" customHeight="1" x14ac:dyDescent="0.25"/>
    <row r="9" spans="1:20" ht="12.75" customHeight="1" x14ac:dyDescent="0.25"/>
    <row r="10" spans="1:20" ht="21" customHeight="1" x14ac:dyDescent="0.25">
      <c r="C10" s="194" t="s">
        <v>247</v>
      </c>
      <c r="D10" s="194"/>
      <c r="E10" s="194"/>
      <c r="F10" s="19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ht="12.75" customHeight="1" x14ac:dyDescent="0.25"/>
    <row r="12" spans="1:20" ht="12.75" customHeight="1" thickBot="1" x14ac:dyDescent="0.3">
      <c r="C12" s="25"/>
      <c r="D12" s="25"/>
      <c r="M12" s="51" t="s">
        <v>135</v>
      </c>
      <c r="N12" s="51" t="s">
        <v>136</v>
      </c>
      <c r="P12" s="51" t="s">
        <v>135</v>
      </c>
      <c r="Q12" s="51" t="s">
        <v>137</v>
      </c>
    </row>
    <row r="13" spans="1:20" x14ac:dyDescent="0.25">
      <c r="C13" s="28" t="s">
        <v>50</v>
      </c>
      <c r="D13" s="25"/>
      <c r="E13" s="29" t="s">
        <v>138</v>
      </c>
      <c r="F13" s="30"/>
      <c r="G13" s="30"/>
      <c r="H13" s="31"/>
      <c r="I13" s="31"/>
      <c r="J13" s="31"/>
      <c r="K13" s="32"/>
      <c r="M13" s="29" t="s">
        <v>139</v>
      </c>
      <c r="N13" s="32"/>
      <c r="P13" s="29" t="s">
        <v>138</v>
      </c>
      <c r="Q13" s="32"/>
      <c r="S13" s="29" t="s">
        <v>140</v>
      </c>
      <c r="T13" s="32"/>
    </row>
    <row r="14" spans="1:20" x14ac:dyDescent="0.25">
      <c r="C14" s="33"/>
      <c r="D14" s="25"/>
      <c r="E14" s="34" t="s">
        <v>141</v>
      </c>
      <c r="F14" s="35"/>
      <c r="G14" s="35"/>
      <c r="H14" s="36"/>
      <c r="I14" s="36"/>
      <c r="J14" s="36"/>
      <c r="K14" s="37"/>
      <c r="M14" s="34" t="s">
        <v>127</v>
      </c>
      <c r="N14" s="37"/>
      <c r="P14" s="34" t="s">
        <v>128</v>
      </c>
      <c r="Q14" s="37"/>
      <c r="S14" s="34"/>
      <c r="T14" s="37"/>
    </row>
    <row r="15" spans="1:20" ht="12.75" customHeight="1" x14ac:dyDescent="0.25">
      <c r="C15" s="9"/>
      <c r="D15" s="25"/>
      <c r="E15" s="38"/>
      <c r="G15" s="271" t="str">
        <f>CONCATENATE(F254,H254,J254,L254,N254,P254)</f>
        <v/>
      </c>
      <c r="H15" s="271"/>
      <c r="I15" s="271"/>
      <c r="J15" s="271"/>
      <c r="K15" s="272"/>
      <c r="M15" s="38"/>
      <c r="N15" s="3"/>
      <c r="P15" s="38"/>
      <c r="Q15" s="3"/>
      <c r="S15" s="38"/>
      <c r="T15" s="3"/>
    </row>
    <row r="16" spans="1:20" ht="12.75" customHeight="1" x14ac:dyDescent="0.25">
      <c r="A16" s="19" t="s">
        <v>119</v>
      </c>
      <c r="C16" s="39"/>
      <c r="D16" s="25"/>
      <c r="E16" s="58"/>
      <c r="F16" s="180"/>
      <c r="G16" s="271"/>
      <c r="H16" s="271"/>
      <c r="I16" s="271"/>
      <c r="J16" s="271"/>
      <c r="K16" s="272"/>
      <c r="M16" s="58"/>
      <c r="N16" s="40"/>
      <c r="P16" s="58"/>
      <c r="Q16" s="40"/>
      <c r="S16" s="58"/>
      <c r="T16" s="40"/>
    </row>
    <row r="17" spans="1:20" ht="12.75" customHeight="1" x14ac:dyDescent="0.25">
      <c r="A17" s="20" t="s">
        <v>142</v>
      </c>
      <c r="C17" s="41"/>
      <c r="D17" s="25"/>
      <c r="E17" s="56"/>
      <c r="F17" s="180"/>
      <c r="G17" s="271"/>
      <c r="H17" s="271"/>
      <c r="I17" s="271"/>
      <c r="J17" s="271"/>
      <c r="K17" s="272"/>
      <c r="M17" s="56"/>
      <c r="N17" s="40"/>
      <c r="P17" s="56"/>
      <c r="Q17" s="40"/>
      <c r="S17" s="40"/>
      <c r="T17" s="40"/>
    </row>
    <row r="18" spans="1:20" ht="12.75" customHeight="1" x14ac:dyDescent="0.25">
      <c r="A18" s="20" t="s">
        <v>129</v>
      </c>
      <c r="C18" s="55"/>
      <c r="D18" s="25"/>
      <c r="E18" s="57"/>
      <c r="F18" s="180"/>
      <c r="G18" s="271"/>
      <c r="H18" s="271"/>
      <c r="I18" s="271"/>
      <c r="J18" s="271"/>
      <c r="K18" s="272"/>
      <c r="M18" s="57"/>
      <c r="N18" s="207"/>
      <c r="P18" s="57"/>
      <c r="Q18" s="3"/>
      <c r="S18" s="56"/>
      <c r="T18" s="3"/>
    </row>
    <row r="19" spans="1:20" ht="12.75" customHeight="1" thickBot="1" x14ac:dyDescent="0.3">
      <c r="A19" s="21"/>
      <c r="C19" s="42"/>
      <c r="D19" s="25"/>
      <c r="E19" s="43"/>
      <c r="F19" s="181"/>
      <c r="G19" s="273"/>
      <c r="H19" s="273"/>
      <c r="I19" s="273"/>
      <c r="J19" s="273"/>
      <c r="K19" s="274"/>
      <c r="M19" s="43"/>
      <c r="N19" s="4"/>
      <c r="P19" s="43"/>
      <c r="Q19" s="4"/>
      <c r="S19" s="43"/>
      <c r="T19" s="4"/>
    </row>
    <row r="20" spans="1:20" ht="12.75" customHeight="1" x14ac:dyDescent="0.25">
      <c r="A20" s="21"/>
    </row>
    <row r="21" spans="1:20" ht="12.75" customHeight="1" thickBot="1" x14ac:dyDescent="0.3">
      <c r="A21" s="21"/>
    </row>
    <row r="22" spans="1:20" ht="12.75" customHeight="1" thickBot="1" x14ac:dyDescent="0.3">
      <c r="A22" s="21"/>
      <c r="C22" s="5" t="s">
        <v>50</v>
      </c>
      <c r="E22" s="6" t="s">
        <v>125</v>
      </c>
      <c r="F22" s="182"/>
      <c r="G22" s="45"/>
      <c r="H22" s="7"/>
      <c r="I22" s="7"/>
      <c r="J22" s="7"/>
      <c r="K22" s="8"/>
      <c r="L22" s="25"/>
      <c r="M22" s="6" t="s">
        <v>143</v>
      </c>
      <c r="N22" s="8"/>
      <c r="P22" s="6" t="s">
        <v>144</v>
      </c>
      <c r="Q22" s="8"/>
      <c r="S22" s="29" t="s">
        <v>140</v>
      </c>
      <c r="T22" s="8"/>
    </row>
    <row r="23" spans="1:20" ht="12.75" customHeight="1" x14ac:dyDescent="0.25">
      <c r="A23" s="21"/>
      <c r="C23" s="9"/>
      <c r="E23" s="179" t="str">
        <f>IF(SUM(F29:F81)-E81+E29&lt;SUM(H29:H81)*24*7/1000,"Inflow, reservoir levels, and Min Generation do not balance","")</f>
        <v/>
      </c>
      <c r="F23" s="2"/>
      <c r="G23" s="2"/>
      <c r="H23" s="2"/>
      <c r="I23" s="2"/>
      <c r="J23" s="2"/>
      <c r="K23" s="3"/>
      <c r="L23" s="25"/>
      <c r="M23" s="46"/>
      <c r="N23" s="3"/>
      <c r="P23" s="46"/>
      <c r="Q23" s="3"/>
      <c r="S23" s="46"/>
      <c r="T23" s="3"/>
    </row>
    <row r="24" spans="1:20" ht="21" customHeight="1" thickBot="1" x14ac:dyDescent="0.3">
      <c r="C24" s="9"/>
      <c r="E24" s="163" t="str">
        <f>IF(SUM(I29:I81)&gt;0,IF(SUM(F29:F81)-E81+E29-0.25*$E$17*8904&gt;SUM(I29:I81)*24*7/1000,IF(COUNTBLANK(I29:I81)=0,"Inflow, reservoir levels, and Max Generation do not balance and will result in spilled energy",""),""),"")</f>
        <v/>
      </c>
      <c r="F24" s="26"/>
      <c r="G24" s="26"/>
      <c r="H24" s="2"/>
      <c r="I24" s="2"/>
      <c r="J24" s="2"/>
      <c r="K24" s="3"/>
      <c r="L24" s="2"/>
      <c r="M24" s="47"/>
      <c r="N24" s="3"/>
      <c r="P24" s="47"/>
      <c r="Q24" s="3"/>
      <c r="S24" s="47"/>
      <c r="T24" s="3"/>
    </row>
    <row r="25" spans="1:20" ht="12.75" customHeight="1" x14ac:dyDescent="0.25">
      <c r="C25" s="48" t="s">
        <v>51</v>
      </c>
      <c r="D25" s="22"/>
      <c r="E25" s="48"/>
      <c r="F25" s="48"/>
      <c r="G25" s="49"/>
      <c r="H25" s="49"/>
      <c r="I25" s="49"/>
      <c r="J25" s="49"/>
      <c r="K25" s="49"/>
      <c r="L25" s="2"/>
      <c r="M25" s="48"/>
      <c r="N25" s="49"/>
      <c r="P25" s="48"/>
      <c r="Q25" s="49"/>
      <c r="S25" s="48"/>
      <c r="T25" s="49"/>
    </row>
    <row r="26" spans="1:20" x14ac:dyDescent="0.25">
      <c r="C26" s="23" t="s">
        <v>120</v>
      </c>
      <c r="D26" s="22"/>
      <c r="E26" s="23" t="s">
        <v>130</v>
      </c>
      <c r="F26" s="50" t="s">
        <v>131</v>
      </c>
      <c r="G26" s="50" t="s">
        <v>132</v>
      </c>
      <c r="H26" s="50" t="s">
        <v>121</v>
      </c>
      <c r="I26" s="50" t="s">
        <v>122</v>
      </c>
      <c r="J26" s="50" t="s">
        <v>133</v>
      </c>
      <c r="K26" s="50" t="s">
        <v>133</v>
      </c>
      <c r="L26" s="2"/>
      <c r="M26" s="23" t="s">
        <v>131</v>
      </c>
      <c r="N26" s="50" t="s">
        <v>121</v>
      </c>
      <c r="P26" s="23" t="s">
        <v>131</v>
      </c>
      <c r="Q26" s="50" t="s">
        <v>121</v>
      </c>
      <c r="S26" s="23" t="s">
        <v>131</v>
      </c>
      <c r="T26" s="50" t="s">
        <v>121</v>
      </c>
    </row>
    <row r="27" spans="1:20" x14ac:dyDescent="0.25">
      <c r="C27" s="23"/>
      <c r="D27" s="22"/>
      <c r="E27" s="23"/>
      <c r="F27" s="50"/>
      <c r="G27" s="50"/>
      <c r="H27" s="50"/>
      <c r="I27" s="50"/>
      <c r="J27" s="50"/>
      <c r="K27" s="50"/>
      <c r="L27" s="2"/>
      <c r="M27" s="23"/>
      <c r="N27" s="50"/>
      <c r="P27" s="23"/>
      <c r="Q27" s="50"/>
      <c r="S27" s="23"/>
      <c r="T27" s="50"/>
    </row>
    <row r="28" spans="1:20" x14ac:dyDescent="0.25">
      <c r="C28" s="24" t="s">
        <v>52</v>
      </c>
      <c r="D28" s="22"/>
      <c r="E28" s="24" t="s">
        <v>52</v>
      </c>
      <c r="F28" s="52" t="s">
        <v>145</v>
      </c>
      <c r="G28" s="52" t="s">
        <v>145</v>
      </c>
      <c r="H28" s="24" t="s">
        <v>53</v>
      </c>
      <c r="I28" s="24" t="s">
        <v>53</v>
      </c>
      <c r="J28" s="52" t="s">
        <v>145</v>
      </c>
      <c r="K28" s="24" t="s">
        <v>53</v>
      </c>
      <c r="L28" s="2"/>
      <c r="M28" s="24" t="s">
        <v>52</v>
      </c>
      <c r="N28" s="24" t="s">
        <v>53</v>
      </c>
      <c r="P28" s="24" t="s">
        <v>52</v>
      </c>
      <c r="Q28" s="24" t="s">
        <v>53</v>
      </c>
      <c r="S28" s="24" t="s">
        <v>52</v>
      </c>
      <c r="T28" s="24" t="s">
        <v>53</v>
      </c>
    </row>
    <row r="29" spans="1:20" ht="13.8" x14ac:dyDescent="0.25">
      <c r="A29" s="190" t="s">
        <v>246</v>
      </c>
      <c r="C29" s="59"/>
      <c r="D29" s="60"/>
      <c r="E29" s="59"/>
      <c r="F29" s="59"/>
      <c r="G29" s="159"/>
      <c r="H29" s="167"/>
      <c r="I29" s="167"/>
      <c r="J29" s="168"/>
      <c r="K29" s="167"/>
      <c r="L29" s="2"/>
      <c r="M29" s="59"/>
      <c r="N29" s="10"/>
      <c r="P29" s="59"/>
      <c r="Q29" s="10"/>
      <c r="S29" s="59"/>
      <c r="T29" s="10"/>
    </row>
    <row r="30" spans="1:20" x14ac:dyDescent="0.25">
      <c r="A30" s="11" t="s">
        <v>54</v>
      </c>
      <c r="C30" s="59"/>
      <c r="E30" s="59"/>
      <c r="F30" s="59"/>
      <c r="G30" s="172"/>
      <c r="H30" s="167"/>
      <c r="I30" s="167"/>
      <c r="J30" s="168"/>
      <c r="K30" s="167"/>
      <c r="L30" s="2"/>
      <c r="M30" s="59"/>
      <c r="N30" s="10"/>
      <c r="P30" s="59"/>
      <c r="Q30" s="10"/>
      <c r="S30" s="59"/>
      <c r="T30" s="10"/>
    </row>
    <row r="31" spans="1:20" x14ac:dyDescent="0.25">
      <c r="A31" s="11" t="s">
        <v>55</v>
      </c>
      <c r="C31" s="59"/>
      <c r="D31" s="60"/>
      <c r="E31" s="59"/>
      <c r="F31" s="59"/>
      <c r="G31" s="172"/>
      <c r="H31" s="167"/>
      <c r="I31" s="167"/>
      <c r="J31" s="168"/>
      <c r="K31" s="167"/>
      <c r="L31" s="2"/>
      <c r="M31" s="59"/>
      <c r="N31" s="10"/>
      <c r="P31" s="59"/>
      <c r="Q31" s="10"/>
      <c r="S31" s="59"/>
      <c r="T31" s="10"/>
    </row>
    <row r="32" spans="1:20" x14ac:dyDescent="0.25">
      <c r="A32" s="11" t="s">
        <v>56</v>
      </c>
      <c r="C32" s="59"/>
      <c r="D32" s="60"/>
      <c r="E32" s="59"/>
      <c r="F32" s="59"/>
      <c r="G32" s="172"/>
      <c r="H32" s="167"/>
      <c r="I32" s="167"/>
      <c r="J32" s="168"/>
      <c r="K32" s="167"/>
      <c r="L32" s="2"/>
      <c r="M32" s="59"/>
      <c r="N32" s="10"/>
      <c r="P32" s="59"/>
      <c r="Q32" s="10"/>
      <c r="S32" s="59"/>
      <c r="T32" s="10"/>
    </row>
    <row r="33" spans="1:20" x14ac:dyDescent="0.25">
      <c r="A33" s="11" t="s">
        <v>57</v>
      </c>
      <c r="C33" s="59"/>
      <c r="D33" s="60"/>
      <c r="E33" s="59"/>
      <c r="F33" s="59"/>
      <c r="G33" s="172"/>
      <c r="H33" s="167"/>
      <c r="I33" s="167"/>
      <c r="J33" s="168"/>
      <c r="K33" s="167"/>
      <c r="L33" s="2"/>
      <c r="M33" s="59"/>
      <c r="N33" s="10"/>
      <c r="P33" s="59"/>
      <c r="Q33" s="10"/>
      <c r="S33" s="59"/>
      <c r="T33" s="10"/>
    </row>
    <row r="34" spans="1:20" x14ac:dyDescent="0.25">
      <c r="A34" s="11" t="s">
        <v>58</v>
      </c>
      <c r="C34" s="59"/>
      <c r="D34" s="60"/>
      <c r="E34" s="59"/>
      <c r="F34" s="59"/>
      <c r="G34" s="172"/>
      <c r="H34" s="167"/>
      <c r="I34" s="167"/>
      <c r="J34" s="168"/>
      <c r="K34" s="167"/>
      <c r="L34" s="2"/>
      <c r="M34" s="59"/>
      <c r="N34" s="10"/>
      <c r="P34" s="59"/>
      <c r="Q34" s="10"/>
      <c r="S34" s="59"/>
      <c r="T34" s="10"/>
    </row>
    <row r="35" spans="1:20" x14ac:dyDescent="0.25">
      <c r="A35" s="11" t="s">
        <v>59</v>
      </c>
      <c r="C35" s="59"/>
      <c r="D35" s="60"/>
      <c r="E35" s="59"/>
      <c r="F35" s="59"/>
      <c r="G35" s="172"/>
      <c r="H35" s="167"/>
      <c r="I35" s="167"/>
      <c r="J35" s="168"/>
      <c r="K35" s="167"/>
      <c r="L35" s="2"/>
      <c r="M35" s="59"/>
      <c r="N35" s="10"/>
      <c r="P35" s="59"/>
      <c r="Q35" s="10"/>
      <c r="S35" s="59"/>
      <c r="T35" s="10"/>
    </row>
    <row r="36" spans="1:20" x14ac:dyDescent="0.25">
      <c r="A36" s="11" t="s">
        <v>60</v>
      </c>
      <c r="C36" s="59"/>
      <c r="D36" s="60"/>
      <c r="E36" s="59"/>
      <c r="F36" s="59"/>
      <c r="G36" s="172"/>
      <c r="H36" s="167"/>
      <c r="I36" s="167"/>
      <c r="J36" s="168"/>
      <c r="K36" s="167"/>
      <c r="L36" s="2"/>
      <c r="M36" s="59"/>
      <c r="N36" s="10"/>
      <c r="P36" s="59"/>
      <c r="Q36" s="10"/>
      <c r="S36" s="59"/>
      <c r="T36" s="10"/>
    </row>
    <row r="37" spans="1:20" x14ac:dyDescent="0.25">
      <c r="A37" s="11" t="s">
        <v>61</v>
      </c>
      <c r="C37" s="59"/>
      <c r="D37" s="60"/>
      <c r="E37" s="59"/>
      <c r="F37" s="59"/>
      <c r="G37" s="172"/>
      <c r="H37" s="167"/>
      <c r="I37" s="167"/>
      <c r="J37" s="168"/>
      <c r="K37" s="167"/>
      <c r="L37" s="2"/>
      <c r="M37" s="59"/>
      <c r="N37" s="10"/>
      <c r="P37" s="59"/>
      <c r="Q37" s="10"/>
      <c r="S37" s="59"/>
      <c r="T37" s="10"/>
    </row>
    <row r="38" spans="1:20" x14ac:dyDescent="0.25">
      <c r="A38" s="11" t="s">
        <v>62</v>
      </c>
      <c r="C38" s="59"/>
      <c r="D38" s="60"/>
      <c r="E38" s="59"/>
      <c r="F38" s="59"/>
      <c r="G38" s="172"/>
      <c r="H38" s="167"/>
      <c r="I38" s="167"/>
      <c r="J38" s="168"/>
      <c r="K38" s="167"/>
      <c r="L38" s="2"/>
      <c r="M38" s="59"/>
      <c r="N38" s="10"/>
      <c r="P38" s="59"/>
      <c r="Q38" s="10"/>
      <c r="S38" s="59"/>
      <c r="T38" s="10"/>
    </row>
    <row r="39" spans="1:20" x14ac:dyDescent="0.25">
      <c r="A39" s="11" t="s">
        <v>63</v>
      </c>
      <c r="C39" s="59"/>
      <c r="D39" s="60"/>
      <c r="E39" s="59"/>
      <c r="F39" s="59"/>
      <c r="G39" s="172"/>
      <c r="H39" s="167"/>
      <c r="I39" s="167"/>
      <c r="J39" s="168"/>
      <c r="K39" s="167"/>
      <c r="L39" s="2"/>
      <c r="M39" s="59"/>
      <c r="N39" s="10"/>
      <c r="P39" s="59"/>
      <c r="Q39" s="10"/>
      <c r="S39" s="59"/>
      <c r="T39" s="10"/>
    </row>
    <row r="40" spans="1:20" x14ac:dyDescent="0.25">
      <c r="A40" s="11" t="s">
        <v>64</v>
      </c>
      <c r="C40" s="59"/>
      <c r="D40" s="60"/>
      <c r="E40" s="59"/>
      <c r="F40" s="59"/>
      <c r="G40" s="172"/>
      <c r="H40" s="167"/>
      <c r="I40" s="167"/>
      <c r="J40" s="168"/>
      <c r="K40" s="167"/>
      <c r="L40" s="2"/>
      <c r="M40" s="59"/>
      <c r="N40" s="10"/>
      <c r="P40" s="59"/>
      <c r="Q40" s="10"/>
      <c r="S40" s="59"/>
      <c r="T40" s="10"/>
    </row>
    <row r="41" spans="1:20" x14ac:dyDescent="0.25">
      <c r="A41" s="11" t="s">
        <v>65</v>
      </c>
      <c r="C41" s="59"/>
      <c r="D41" s="60"/>
      <c r="E41" s="59"/>
      <c r="F41" s="59"/>
      <c r="G41" s="172"/>
      <c r="H41" s="167"/>
      <c r="I41" s="167"/>
      <c r="J41" s="168"/>
      <c r="K41" s="167"/>
      <c r="L41" s="2"/>
      <c r="M41" s="59"/>
      <c r="N41" s="10"/>
      <c r="P41" s="59"/>
      <c r="Q41" s="10"/>
      <c r="S41" s="59"/>
      <c r="T41" s="10"/>
    </row>
    <row r="42" spans="1:20" x14ac:dyDescent="0.25">
      <c r="A42" s="11" t="s">
        <v>66</v>
      </c>
      <c r="C42" s="59"/>
      <c r="D42" s="60"/>
      <c r="E42" s="59"/>
      <c r="F42" s="59"/>
      <c r="G42" s="172"/>
      <c r="H42" s="167"/>
      <c r="I42" s="167"/>
      <c r="J42" s="168"/>
      <c r="K42" s="167"/>
      <c r="L42" s="2"/>
      <c r="M42" s="59"/>
      <c r="N42" s="10"/>
      <c r="P42" s="59"/>
      <c r="Q42" s="10"/>
      <c r="S42" s="59"/>
      <c r="T42" s="10"/>
    </row>
    <row r="43" spans="1:20" x14ac:dyDescent="0.25">
      <c r="A43" s="11" t="s">
        <v>67</v>
      </c>
      <c r="C43" s="59"/>
      <c r="D43" s="60"/>
      <c r="E43" s="59"/>
      <c r="F43" s="59"/>
      <c r="G43" s="172"/>
      <c r="H43" s="167"/>
      <c r="I43" s="167"/>
      <c r="J43" s="168"/>
      <c r="K43" s="167"/>
      <c r="L43" s="2"/>
      <c r="M43" s="59"/>
      <c r="N43" s="10"/>
      <c r="P43" s="59"/>
      <c r="Q43" s="10"/>
      <c r="S43" s="59"/>
      <c r="T43" s="10"/>
    </row>
    <row r="44" spans="1:20" x14ac:dyDescent="0.25">
      <c r="A44" s="11" t="s">
        <v>68</v>
      </c>
      <c r="C44" s="59"/>
      <c r="D44" s="60"/>
      <c r="E44" s="59"/>
      <c r="F44" s="59"/>
      <c r="G44" s="172"/>
      <c r="H44" s="167"/>
      <c r="I44" s="167"/>
      <c r="J44" s="168"/>
      <c r="K44" s="167"/>
      <c r="L44" s="2"/>
      <c r="M44" s="59"/>
      <c r="N44" s="10"/>
      <c r="P44" s="59"/>
      <c r="Q44" s="10"/>
      <c r="S44" s="59"/>
      <c r="T44" s="10"/>
    </row>
    <row r="45" spans="1:20" x14ac:dyDescent="0.25">
      <c r="A45" s="11" t="s">
        <v>69</v>
      </c>
      <c r="C45" s="59"/>
      <c r="D45" s="60"/>
      <c r="E45" s="59"/>
      <c r="F45" s="59"/>
      <c r="G45" s="172"/>
      <c r="H45" s="167"/>
      <c r="I45" s="167"/>
      <c r="J45" s="168"/>
      <c r="K45" s="167"/>
      <c r="L45" s="2"/>
      <c r="M45" s="59"/>
      <c r="N45" s="10"/>
      <c r="P45" s="59"/>
      <c r="Q45" s="10"/>
      <c r="S45" s="59"/>
      <c r="T45" s="10"/>
    </row>
    <row r="46" spans="1:20" x14ac:dyDescent="0.25">
      <c r="A46" s="11" t="s">
        <v>70</v>
      </c>
      <c r="C46" s="59"/>
      <c r="D46" s="60"/>
      <c r="E46" s="59"/>
      <c r="F46" s="59"/>
      <c r="G46" s="172"/>
      <c r="H46" s="167"/>
      <c r="I46" s="167"/>
      <c r="J46" s="168"/>
      <c r="K46" s="167"/>
      <c r="L46" s="2"/>
      <c r="M46" s="59"/>
      <c r="N46" s="10"/>
      <c r="P46" s="59"/>
      <c r="Q46" s="10"/>
      <c r="S46" s="59"/>
      <c r="T46" s="10"/>
    </row>
    <row r="47" spans="1:20" x14ac:dyDescent="0.25">
      <c r="A47" s="11" t="s">
        <v>71</v>
      </c>
      <c r="C47" s="59"/>
      <c r="D47" s="60"/>
      <c r="E47" s="59"/>
      <c r="F47" s="59"/>
      <c r="G47" s="172"/>
      <c r="H47" s="167"/>
      <c r="I47" s="167"/>
      <c r="J47" s="168"/>
      <c r="K47" s="167"/>
      <c r="L47" s="2"/>
      <c r="M47" s="59"/>
      <c r="N47" s="10"/>
      <c r="P47" s="59"/>
      <c r="Q47" s="10"/>
      <c r="S47" s="59"/>
      <c r="T47" s="10"/>
    </row>
    <row r="48" spans="1:20" x14ac:dyDescent="0.25">
      <c r="A48" s="11" t="s">
        <v>72</v>
      </c>
      <c r="C48" s="59"/>
      <c r="D48" s="60"/>
      <c r="E48" s="59"/>
      <c r="F48" s="59"/>
      <c r="G48" s="172"/>
      <c r="H48" s="167"/>
      <c r="I48" s="167"/>
      <c r="J48" s="168"/>
      <c r="K48" s="167"/>
      <c r="L48" s="2"/>
      <c r="M48" s="59"/>
      <c r="N48" s="10"/>
      <c r="P48" s="59"/>
      <c r="Q48" s="10"/>
      <c r="S48" s="59"/>
      <c r="T48" s="10"/>
    </row>
    <row r="49" spans="1:20" x14ac:dyDescent="0.25">
      <c r="A49" s="11" t="s">
        <v>73</v>
      </c>
      <c r="C49" s="59"/>
      <c r="D49" s="60"/>
      <c r="E49" s="59"/>
      <c r="F49" s="59"/>
      <c r="G49" s="172"/>
      <c r="H49" s="167"/>
      <c r="I49" s="167"/>
      <c r="J49" s="168"/>
      <c r="K49" s="167"/>
      <c r="L49" s="2"/>
      <c r="M49" s="59"/>
      <c r="N49" s="10"/>
      <c r="P49" s="59"/>
      <c r="Q49" s="10"/>
      <c r="S49" s="59"/>
      <c r="T49" s="10"/>
    </row>
    <row r="50" spans="1:20" x14ac:dyDescent="0.25">
      <c r="A50" s="11" t="s">
        <v>74</v>
      </c>
      <c r="C50" s="59"/>
      <c r="D50" s="60"/>
      <c r="E50" s="59"/>
      <c r="F50" s="59"/>
      <c r="G50" s="172"/>
      <c r="H50" s="167"/>
      <c r="I50" s="167"/>
      <c r="J50" s="168"/>
      <c r="K50" s="167"/>
      <c r="L50" s="2"/>
      <c r="M50" s="59"/>
      <c r="N50" s="10"/>
      <c r="P50" s="59"/>
      <c r="Q50" s="10"/>
      <c r="S50" s="59"/>
      <c r="T50" s="10"/>
    </row>
    <row r="51" spans="1:20" x14ac:dyDescent="0.25">
      <c r="A51" s="11" t="s">
        <v>75</v>
      </c>
      <c r="C51" s="59"/>
      <c r="D51" s="60"/>
      <c r="E51" s="59"/>
      <c r="F51" s="59"/>
      <c r="G51" s="172"/>
      <c r="H51" s="167"/>
      <c r="I51" s="167"/>
      <c r="J51" s="168"/>
      <c r="K51" s="167"/>
      <c r="L51" s="2"/>
      <c r="M51" s="59"/>
      <c r="N51" s="10"/>
      <c r="P51" s="59"/>
      <c r="Q51" s="10"/>
      <c r="S51" s="59"/>
      <c r="T51" s="10"/>
    </row>
    <row r="52" spans="1:20" x14ac:dyDescent="0.25">
      <c r="A52" s="11" t="s">
        <v>76</v>
      </c>
      <c r="C52" s="59"/>
      <c r="D52" s="60"/>
      <c r="E52" s="59"/>
      <c r="F52" s="59"/>
      <c r="G52" s="172"/>
      <c r="H52" s="167"/>
      <c r="I52" s="167"/>
      <c r="J52" s="168"/>
      <c r="K52" s="167"/>
      <c r="L52" s="2"/>
      <c r="M52" s="59"/>
      <c r="N52" s="10"/>
      <c r="P52" s="59"/>
      <c r="Q52" s="10"/>
      <c r="S52" s="59"/>
      <c r="T52" s="10"/>
    </row>
    <row r="53" spans="1:20" x14ac:dyDescent="0.25">
      <c r="A53" s="11" t="s">
        <v>77</v>
      </c>
      <c r="C53" s="59"/>
      <c r="D53" s="60"/>
      <c r="E53" s="59"/>
      <c r="F53" s="59"/>
      <c r="G53" s="172"/>
      <c r="H53" s="167"/>
      <c r="I53" s="167"/>
      <c r="J53" s="168"/>
      <c r="K53" s="167"/>
      <c r="L53" s="2"/>
      <c r="M53" s="59"/>
      <c r="N53" s="10"/>
      <c r="P53" s="59"/>
      <c r="Q53" s="10"/>
      <c r="S53" s="59"/>
      <c r="T53" s="10"/>
    </row>
    <row r="54" spans="1:20" x14ac:dyDescent="0.25">
      <c r="A54" s="11" t="s">
        <v>78</v>
      </c>
      <c r="C54" s="59"/>
      <c r="D54" s="60"/>
      <c r="E54" s="59"/>
      <c r="F54" s="59"/>
      <c r="G54" s="172"/>
      <c r="H54" s="167"/>
      <c r="I54" s="167"/>
      <c r="J54" s="168"/>
      <c r="K54" s="167"/>
      <c r="L54" s="2"/>
      <c r="M54" s="59"/>
      <c r="N54" s="10"/>
      <c r="P54" s="59"/>
      <c r="Q54" s="10"/>
      <c r="S54" s="59"/>
      <c r="T54" s="10"/>
    </row>
    <row r="55" spans="1:20" x14ac:dyDescent="0.25">
      <c r="A55" s="11" t="s">
        <v>79</v>
      </c>
      <c r="C55" s="59"/>
      <c r="D55" s="60"/>
      <c r="E55" s="59"/>
      <c r="F55" s="59"/>
      <c r="G55" s="172"/>
      <c r="H55" s="167"/>
      <c r="I55" s="167"/>
      <c r="J55" s="168"/>
      <c r="K55" s="167"/>
      <c r="L55" s="2"/>
      <c r="M55" s="59"/>
      <c r="N55" s="10"/>
      <c r="P55" s="59"/>
      <c r="Q55" s="10"/>
      <c r="S55" s="59"/>
      <c r="T55" s="10"/>
    </row>
    <row r="56" spans="1:20" x14ac:dyDescent="0.25">
      <c r="A56" s="11" t="s">
        <v>80</v>
      </c>
      <c r="C56" s="59"/>
      <c r="D56" s="60"/>
      <c r="E56" s="59"/>
      <c r="F56" s="59"/>
      <c r="G56" s="172"/>
      <c r="H56" s="167"/>
      <c r="I56" s="167"/>
      <c r="J56" s="168"/>
      <c r="K56" s="167"/>
      <c r="L56" s="2"/>
      <c r="M56" s="59"/>
      <c r="N56" s="10"/>
      <c r="P56" s="59"/>
      <c r="Q56" s="10"/>
      <c r="S56" s="59"/>
      <c r="T56" s="10"/>
    </row>
    <row r="57" spans="1:20" x14ac:dyDescent="0.25">
      <c r="A57" s="11" t="s">
        <v>81</v>
      </c>
      <c r="C57" s="59"/>
      <c r="D57" s="60"/>
      <c r="E57" s="59"/>
      <c r="F57" s="59"/>
      <c r="G57" s="172"/>
      <c r="H57" s="167"/>
      <c r="I57" s="167"/>
      <c r="J57" s="168"/>
      <c r="K57" s="167"/>
      <c r="L57" s="2"/>
      <c r="M57" s="59"/>
      <c r="N57" s="10"/>
      <c r="P57" s="59"/>
      <c r="Q57" s="10"/>
      <c r="S57" s="59"/>
      <c r="T57" s="10"/>
    </row>
    <row r="58" spans="1:20" x14ac:dyDescent="0.25">
      <c r="A58" s="11" t="s">
        <v>82</v>
      </c>
      <c r="C58" s="59"/>
      <c r="D58" s="60"/>
      <c r="E58" s="59"/>
      <c r="F58" s="59"/>
      <c r="G58" s="172"/>
      <c r="H58" s="167"/>
      <c r="I58" s="167"/>
      <c r="J58" s="168"/>
      <c r="K58" s="167"/>
      <c r="L58" s="2"/>
      <c r="M58" s="59"/>
      <c r="N58" s="10"/>
      <c r="P58" s="59"/>
      <c r="Q58" s="10"/>
      <c r="S58" s="59"/>
      <c r="T58" s="10"/>
    </row>
    <row r="59" spans="1:20" x14ac:dyDescent="0.25">
      <c r="A59" s="11" t="s">
        <v>83</v>
      </c>
      <c r="C59" s="59"/>
      <c r="D59" s="60"/>
      <c r="E59" s="59"/>
      <c r="F59" s="59"/>
      <c r="G59" s="172"/>
      <c r="H59" s="167"/>
      <c r="I59" s="167"/>
      <c r="J59" s="168"/>
      <c r="K59" s="167"/>
      <c r="L59" s="2"/>
      <c r="M59" s="59"/>
      <c r="N59" s="10"/>
      <c r="P59" s="59"/>
      <c r="Q59" s="10"/>
      <c r="S59" s="59"/>
      <c r="T59" s="10"/>
    </row>
    <row r="60" spans="1:20" x14ac:dyDescent="0.25">
      <c r="A60" s="11" t="s">
        <v>84</v>
      </c>
      <c r="C60" s="59"/>
      <c r="D60" s="60"/>
      <c r="E60" s="59"/>
      <c r="F60" s="59"/>
      <c r="G60" s="172"/>
      <c r="H60" s="167"/>
      <c r="I60" s="167"/>
      <c r="J60" s="168"/>
      <c r="K60" s="167"/>
      <c r="L60" s="2"/>
      <c r="M60" s="59"/>
      <c r="N60" s="10"/>
      <c r="P60" s="59"/>
      <c r="Q60" s="10"/>
      <c r="S60" s="59"/>
      <c r="T60" s="10"/>
    </row>
    <row r="61" spans="1:20" x14ac:dyDescent="0.25">
      <c r="A61" s="11" t="s">
        <v>85</v>
      </c>
      <c r="C61" s="59"/>
      <c r="D61" s="60"/>
      <c r="E61" s="59"/>
      <c r="F61" s="59"/>
      <c r="G61" s="172"/>
      <c r="H61" s="167"/>
      <c r="I61" s="167"/>
      <c r="J61" s="168"/>
      <c r="K61" s="167"/>
      <c r="L61" s="2"/>
      <c r="M61" s="59"/>
      <c r="N61" s="10"/>
      <c r="P61" s="59"/>
      <c r="Q61" s="10"/>
      <c r="S61" s="59"/>
      <c r="T61" s="10"/>
    </row>
    <row r="62" spans="1:20" x14ac:dyDescent="0.25">
      <c r="A62" s="11" t="s">
        <v>86</v>
      </c>
      <c r="C62" s="59"/>
      <c r="D62" s="60"/>
      <c r="E62" s="59"/>
      <c r="F62" s="59"/>
      <c r="G62" s="172"/>
      <c r="H62" s="167"/>
      <c r="I62" s="167"/>
      <c r="J62" s="168"/>
      <c r="K62" s="167"/>
      <c r="L62" s="2"/>
      <c r="M62" s="59"/>
      <c r="N62" s="10"/>
      <c r="P62" s="59"/>
      <c r="Q62" s="10"/>
      <c r="S62" s="59"/>
      <c r="T62" s="10"/>
    </row>
    <row r="63" spans="1:20" x14ac:dyDescent="0.25">
      <c r="A63" s="11" t="s">
        <v>87</v>
      </c>
      <c r="C63" s="59"/>
      <c r="D63" s="60"/>
      <c r="E63" s="59"/>
      <c r="F63" s="59"/>
      <c r="G63" s="172"/>
      <c r="H63" s="167"/>
      <c r="I63" s="167"/>
      <c r="J63" s="168"/>
      <c r="K63" s="167"/>
      <c r="L63" s="2"/>
      <c r="M63" s="59"/>
      <c r="N63" s="10"/>
      <c r="P63" s="59"/>
      <c r="Q63" s="10"/>
      <c r="S63" s="59"/>
      <c r="T63" s="10"/>
    </row>
    <row r="64" spans="1:20" x14ac:dyDescent="0.25">
      <c r="A64" s="11" t="s">
        <v>88</v>
      </c>
      <c r="C64" s="59"/>
      <c r="D64" s="60"/>
      <c r="E64" s="59"/>
      <c r="F64" s="59"/>
      <c r="G64" s="172"/>
      <c r="H64" s="167"/>
      <c r="I64" s="167"/>
      <c r="J64" s="168"/>
      <c r="K64" s="167"/>
      <c r="L64" s="2"/>
      <c r="M64" s="59"/>
      <c r="N64" s="10"/>
      <c r="P64" s="59"/>
      <c r="Q64" s="10"/>
      <c r="S64" s="59"/>
      <c r="T64" s="10"/>
    </row>
    <row r="65" spans="1:20" x14ac:dyDescent="0.25">
      <c r="A65" s="11" t="s">
        <v>89</v>
      </c>
      <c r="C65" s="59"/>
      <c r="D65" s="60"/>
      <c r="E65" s="59"/>
      <c r="F65" s="59"/>
      <c r="G65" s="172"/>
      <c r="H65" s="167"/>
      <c r="I65" s="167"/>
      <c r="J65" s="168"/>
      <c r="K65" s="167"/>
      <c r="L65" s="2"/>
      <c r="M65" s="59"/>
      <c r="N65" s="10"/>
      <c r="P65" s="59"/>
      <c r="Q65" s="10"/>
      <c r="S65" s="59"/>
      <c r="T65" s="10"/>
    </row>
    <row r="66" spans="1:20" x14ac:dyDescent="0.25">
      <c r="A66" s="11" t="s">
        <v>90</v>
      </c>
      <c r="C66" s="59"/>
      <c r="D66" s="60"/>
      <c r="E66" s="59"/>
      <c r="F66" s="59"/>
      <c r="G66" s="172"/>
      <c r="H66" s="167"/>
      <c r="I66" s="167"/>
      <c r="J66" s="168"/>
      <c r="K66" s="167"/>
      <c r="L66" s="2"/>
      <c r="M66" s="59"/>
      <c r="N66" s="10"/>
      <c r="P66" s="59"/>
      <c r="Q66" s="10"/>
      <c r="S66" s="59"/>
      <c r="T66" s="10"/>
    </row>
    <row r="67" spans="1:20" x14ac:dyDescent="0.25">
      <c r="A67" s="11" t="s">
        <v>91</v>
      </c>
      <c r="C67" s="59"/>
      <c r="D67" s="60"/>
      <c r="E67" s="59"/>
      <c r="F67" s="59"/>
      <c r="G67" s="172"/>
      <c r="H67" s="167"/>
      <c r="I67" s="167"/>
      <c r="J67" s="168"/>
      <c r="K67" s="167"/>
      <c r="L67" s="2"/>
      <c r="M67" s="59"/>
      <c r="N67" s="10"/>
      <c r="P67" s="59"/>
      <c r="Q67" s="10"/>
      <c r="S67" s="59"/>
      <c r="T67" s="10"/>
    </row>
    <row r="68" spans="1:20" x14ac:dyDescent="0.25">
      <c r="A68" s="11" t="s">
        <v>92</v>
      </c>
      <c r="C68" s="59"/>
      <c r="D68" s="60"/>
      <c r="E68" s="59"/>
      <c r="F68" s="59"/>
      <c r="G68" s="172"/>
      <c r="H68" s="167"/>
      <c r="I68" s="167"/>
      <c r="J68" s="168"/>
      <c r="K68" s="167"/>
      <c r="L68" s="2"/>
      <c r="M68" s="59"/>
      <c r="N68" s="10"/>
      <c r="P68" s="59"/>
      <c r="Q68" s="10"/>
      <c r="S68" s="59"/>
      <c r="T68" s="10"/>
    </row>
    <row r="69" spans="1:20" x14ac:dyDescent="0.25">
      <c r="A69" s="11" t="s">
        <v>93</v>
      </c>
      <c r="C69" s="59"/>
      <c r="D69" s="60"/>
      <c r="E69" s="59"/>
      <c r="F69" s="59"/>
      <c r="G69" s="172"/>
      <c r="H69" s="167"/>
      <c r="I69" s="167"/>
      <c r="J69" s="168"/>
      <c r="K69" s="167"/>
      <c r="L69" s="2"/>
      <c r="M69" s="59"/>
      <c r="N69" s="10"/>
      <c r="P69" s="59"/>
      <c r="Q69" s="10"/>
      <c r="S69" s="59"/>
      <c r="T69" s="10"/>
    </row>
    <row r="70" spans="1:20" x14ac:dyDescent="0.25">
      <c r="A70" s="11" t="s">
        <v>94</v>
      </c>
      <c r="C70" s="59"/>
      <c r="D70" s="60"/>
      <c r="E70" s="59"/>
      <c r="F70" s="59"/>
      <c r="G70" s="172"/>
      <c r="H70" s="167"/>
      <c r="I70" s="167"/>
      <c r="J70" s="168"/>
      <c r="K70" s="167"/>
      <c r="L70" s="2"/>
      <c r="M70" s="59"/>
      <c r="N70" s="10"/>
      <c r="P70" s="59"/>
      <c r="Q70" s="10"/>
      <c r="S70" s="59"/>
      <c r="T70" s="10"/>
    </row>
    <row r="71" spans="1:20" x14ac:dyDescent="0.25">
      <c r="A71" s="11" t="s">
        <v>95</v>
      </c>
      <c r="C71" s="59"/>
      <c r="D71" s="60"/>
      <c r="E71" s="59"/>
      <c r="F71" s="59"/>
      <c r="G71" s="172"/>
      <c r="H71" s="167"/>
      <c r="I71" s="167"/>
      <c r="J71" s="168"/>
      <c r="K71" s="167"/>
      <c r="L71" s="2"/>
      <c r="M71" s="59"/>
      <c r="N71" s="10"/>
      <c r="P71" s="59"/>
      <c r="Q71" s="10"/>
      <c r="S71" s="59"/>
      <c r="T71" s="10"/>
    </row>
    <row r="72" spans="1:20" x14ac:dyDescent="0.25">
      <c r="A72" s="11" t="s">
        <v>96</v>
      </c>
      <c r="C72" s="59"/>
      <c r="D72" s="60"/>
      <c r="E72" s="59"/>
      <c r="F72" s="59"/>
      <c r="G72" s="172"/>
      <c r="H72" s="167"/>
      <c r="I72" s="167"/>
      <c r="J72" s="168"/>
      <c r="K72" s="167"/>
      <c r="L72" s="2"/>
      <c r="M72" s="59"/>
      <c r="N72" s="10"/>
      <c r="P72" s="59"/>
      <c r="Q72" s="10"/>
      <c r="S72" s="59"/>
      <c r="T72" s="10"/>
    </row>
    <row r="73" spans="1:20" x14ac:dyDescent="0.25">
      <c r="A73" s="11" t="s">
        <v>97</v>
      </c>
      <c r="C73" s="59"/>
      <c r="D73" s="60"/>
      <c r="E73" s="59"/>
      <c r="F73" s="59"/>
      <c r="G73" s="172"/>
      <c r="H73" s="167"/>
      <c r="I73" s="167"/>
      <c r="J73" s="168"/>
      <c r="K73" s="167"/>
      <c r="L73" s="2"/>
      <c r="M73" s="59"/>
      <c r="N73" s="10"/>
      <c r="P73" s="59"/>
      <c r="Q73" s="10"/>
      <c r="S73" s="59"/>
      <c r="T73" s="10"/>
    </row>
    <row r="74" spans="1:20" x14ac:dyDescent="0.25">
      <c r="A74" s="11" t="s">
        <v>98</v>
      </c>
      <c r="C74" s="59"/>
      <c r="D74" s="60"/>
      <c r="E74" s="59"/>
      <c r="F74" s="59"/>
      <c r="G74" s="172"/>
      <c r="H74" s="167"/>
      <c r="I74" s="167"/>
      <c r="J74" s="168"/>
      <c r="K74" s="167"/>
      <c r="L74" s="2"/>
      <c r="M74" s="59"/>
      <c r="N74" s="10"/>
      <c r="P74" s="59"/>
      <c r="Q74" s="10"/>
      <c r="S74" s="59"/>
      <c r="T74" s="10"/>
    </row>
    <row r="75" spans="1:20" x14ac:dyDescent="0.25">
      <c r="A75" s="11" t="s">
        <v>99</v>
      </c>
      <c r="C75" s="59"/>
      <c r="D75" s="60"/>
      <c r="E75" s="59"/>
      <c r="F75" s="59"/>
      <c r="G75" s="172"/>
      <c r="H75" s="167"/>
      <c r="I75" s="167"/>
      <c r="J75" s="168"/>
      <c r="K75" s="167"/>
      <c r="L75" s="2"/>
      <c r="M75" s="59"/>
      <c r="N75" s="10"/>
      <c r="P75" s="59"/>
      <c r="Q75" s="10"/>
      <c r="S75" s="59"/>
      <c r="T75" s="10"/>
    </row>
    <row r="76" spans="1:20" x14ac:dyDescent="0.25">
      <c r="A76" s="11" t="s">
        <v>100</v>
      </c>
      <c r="C76" s="59"/>
      <c r="D76" s="60"/>
      <c r="E76" s="59"/>
      <c r="F76" s="59"/>
      <c r="G76" s="172"/>
      <c r="H76" s="167"/>
      <c r="I76" s="167"/>
      <c r="J76" s="168"/>
      <c r="K76" s="167"/>
      <c r="L76" s="2"/>
      <c r="M76" s="59"/>
      <c r="N76" s="10"/>
      <c r="P76" s="59"/>
      <c r="Q76" s="10"/>
      <c r="S76" s="59"/>
      <c r="T76" s="10"/>
    </row>
    <row r="77" spans="1:20" x14ac:dyDescent="0.25">
      <c r="A77" s="11" t="s">
        <v>101</v>
      </c>
      <c r="C77" s="59"/>
      <c r="D77" s="60"/>
      <c r="E77" s="59"/>
      <c r="F77" s="59"/>
      <c r="G77" s="172"/>
      <c r="H77" s="167"/>
      <c r="I77" s="167"/>
      <c r="J77" s="168"/>
      <c r="K77" s="167"/>
      <c r="L77" s="2"/>
      <c r="M77" s="59"/>
      <c r="N77" s="10"/>
      <c r="P77" s="59"/>
      <c r="Q77" s="10"/>
      <c r="S77" s="59"/>
      <c r="T77" s="10"/>
    </row>
    <row r="78" spans="1:20" x14ac:dyDescent="0.25">
      <c r="A78" s="11" t="s">
        <v>102</v>
      </c>
      <c r="C78" s="59"/>
      <c r="D78" s="60"/>
      <c r="E78" s="59"/>
      <c r="F78" s="59"/>
      <c r="G78" s="172"/>
      <c r="H78" s="167"/>
      <c r="I78" s="167"/>
      <c r="J78" s="168"/>
      <c r="K78" s="167"/>
      <c r="L78" s="2"/>
      <c r="M78" s="59"/>
      <c r="N78" s="10"/>
      <c r="P78" s="59"/>
      <c r="Q78" s="10"/>
      <c r="S78" s="59"/>
      <c r="T78" s="10"/>
    </row>
    <row r="79" spans="1:20" x14ac:dyDescent="0.25">
      <c r="A79" s="11" t="s">
        <v>103</v>
      </c>
      <c r="C79" s="59"/>
      <c r="D79" s="60"/>
      <c r="E79" s="59"/>
      <c r="F79" s="59"/>
      <c r="G79" s="172"/>
      <c r="H79" s="167"/>
      <c r="I79" s="167"/>
      <c r="J79" s="168"/>
      <c r="K79" s="167"/>
      <c r="L79" s="2"/>
      <c r="M79" s="59"/>
      <c r="N79" s="10"/>
      <c r="P79" s="59"/>
      <c r="Q79" s="10"/>
      <c r="S79" s="59"/>
      <c r="T79" s="10"/>
    </row>
    <row r="80" spans="1:20" x14ac:dyDescent="0.25">
      <c r="A80" s="11" t="s">
        <v>104</v>
      </c>
      <c r="C80" s="59"/>
      <c r="D80" s="60"/>
      <c r="E80" s="59"/>
      <c r="F80" s="59"/>
      <c r="G80" s="172"/>
      <c r="H80" s="167"/>
      <c r="I80" s="167"/>
      <c r="J80" s="168"/>
      <c r="K80" s="167"/>
      <c r="L80" s="2"/>
      <c r="M80" s="59"/>
      <c r="N80" s="10"/>
      <c r="P80" s="59"/>
      <c r="Q80" s="10"/>
      <c r="S80" s="59"/>
      <c r="T80" s="10"/>
    </row>
    <row r="81" spans="1:20" ht="12.75" customHeight="1" thickBot="1" x14ac:dyDescent="0.3">
      <c r="A81" s="177" t="s">
        <v>134</v>
      </c>
      <c r="C81" s="61"/>
      <c r="D81" s="62"/>
      <c r="E81" s="59"/>
      <c r="F81" s="178"/>
      <c r="G81" s="173"/>
      <c r="H81" s="169"/>
      <c r="I81" s="167"/>
      <c r="J81" s="171"/>
      <c r="K81" s="170"/>
      <c r="L81" s="2"/>
      <c r="M81" s="61"/>
      <c r="N81" s="54"/>
      <c r="P81" s="61"/>
      <c r="Q81" s="54"/>
      <c r="S81" s="61"/>
      <c r="T81" s="54"/>
    </row>
    <row r="82" spans="1:20" ht="12.75" customHeight="1" x14ac:dyDescent="0.3">
      <c r="E82" s="175" t="s">
        <v>188</v>
      </c>
      <c r="F82" s="2"/>
      <c r="G82" s="2"/>
      <c r="H82" s="2"/>
      <c r="I82" s="2"/>
      <c r="J82" s="2"/>
      <c r="K82" s="2"/>
      <c r="L82" s="2"/>
      <c r="M82" s="2"/>
      <c r="N82" s="2"/>
      <c r="P82" s="2"/>
      <c r="Q82" s="2"/>
      <c r="S82" s="2"/>
      <c r="T82" s="2"/>
    </row>
    <row r="83" spans="1:20" ht="12.75" customHeight="1" x14ac:dyDescent="0.25">
      <c r="E83" s="23" t="s">
        <v>189</v>
      </c>
      <c r="F83" s="2"/>
      <c r="G83" s="2"/>
      <c r="H83" s="2"/>
      <c r="I83" s="2"/>
      <c r="J83" s="2"/>
      <c r="K83" s="2"/>
      <c r="L83" s="2"/>
      <c r="M83" s="2"/>
      <c r="N83" s="2"/>
      <c r="P83" s="2"/>
      <c r="Q83" s="2"/>
      <c r="S83" s="2"/>
      <c r="T83" s="2"/>
    </row>
    <row r="84" spans="1:20" ht="12.75" customHeight="1" x14ac:dyDescent="0.25">
      <c r="E84" s="23"/>
      <c r="F84" s="2"/>
      <c r="G84" s="2"/>
      <c r="H84" s="2"/>
      <c r="I84" s="2"/>
      <c r="J84" s="2"/>
      <c r="K84" s="2"/>
      <c r="L84" s="2"/>
      <c r="M84" s="2"/>
      <c r="N84" s="2"/>
      <c r="P84" s="2"/>
      <c r="Q84" s="2"/>
      <c r="S84" s="2"/>
      <c r="T84" s="2"/>
    </row>
    <row r="85" spans="1:20" ht="12.75" customHeight="1" thickBot="1" x14ac:dyDescent="0.3">
      <c r="C85"/>
      <c r="D85"/>
      <c r="E85" s="176" t="s">
        <v>52</v>
      </c>
      <c r="F85"/>
      <c r="G85"/>
      <c r="H85"/>
      <c r="I85"/>
      <c r="J85"/>
      <c r="K85"/>
      <c r="L85"/>
      <c r="M85"/>
      <c r="N85"/>
      <c r="P85"/>
      <c r="Q85"/>
      <c r="S85"/>
      <c r="T85"/>
    </row>
    <row r="86" spans="1:20" ht="12.75" customHeight="1" x14ac:dyDescent="0.25">
      <c r="C86"/>
      <c r="D86"/>
      <c r="E86"/>
      <c r="F86"/>
      <c r="G86"/>
      <c r="H86"/>
      <c r="I86"/>
      <c r="J86"/>
      <c r="K86"/>
      <c r="L86"/>
      <c r="M86"/>
      <c r="N86"/>
      <c r="P86"/>
      <c r="Q86"/>
      <c r="S86"/>
      <c r="T86"/>
    </row>
    <row r="87" spans="1:20" ht="12.75" customHeight="1" x14ac:dyDescent="0.25">
      <c r="C87"/>
      <c r="D87"/>
      <c r="E87"/>
      <c r="F87"/>
      <c r="G87"/>
      <c r="H87"/>
      <c r="I87"/>
      <c r="J87"/>
      <c r="K87"/>
      <c r="L87"/>
      <c r="M87"/>
      <c r="N87"/>
      <c r="P87"/>
      <c r="Q87"/>
      <c r="S87"/>
      <c r="T87"/>
    </row>
    <row r="88" spans="1:20" ht="12.75" customHeight="1" x14ac:dyDescent="0.25">
      <c r="C88"/>
      <c r="D88"/>
      <c r="E88"/>
      <c r="F88"/>
      <c r="G88"/>
      <c r="H88"/>
      <c r="I88"/>
      <c r="J88"/>
      <c r="K88"/>
      <c r="L88"/>
      <c r="M88"/>
      <c r="N88"/>
      <c r="P88"/>
      <c r="Q88"/>
      <c r="S88"/>
      <c r="T88"/>
    </row>
    <row r="89" spans="1:20" ht="12.75" customHeight="1" x14ac:dyDescent="0.25">
      <c r="C89"/>
      <c r="D89"/>
      <c r="E89"/>
      <c r="F89"/>
      <c r="G89"/>
      <c r="H89"/>
      <c r="I89"/>
      <c r="J89"/>
      <c r="K89"/>
      <c r="L89"/>
      <c r="M89"/>
      <c r="N89"/>
      <c r="P89"/>
      <c r="Q89"/>
      <c r="S89"/>
      <c r="T89"/>
    </row>
    <row r="90" spans="1:20" ht="12.75" customHeight="1" x14ac:dyDescent="0.25">
      <c r="C90"/>
      <c r="D90"/>
      <c r="E90"/>
      <c r="F90"/>
      <c r="G90"/>
      <c r="H90"/>
      <c r="I90"/>
      <c r="J90"/>
      <c r="K90"/>
      <c r="L90"/>
      <c r="M90"/>
      <c r="N90"/>
      <c r="P90"/>
      <c r="Q90"/>
      <c r="S90"/>
      <c r="T90"/>
    </row>
    <row r="91" spans="1:20" ht="12.75" customHeight="1" x14ac:dyDescent="0.25">
      <c r="C91"/>
      <c r="D91"/>
      <c r="E91"/>
      <c r="F91"/>
      <c r="G91"/>
      <c r="H91"/>
      <c r="I91"/>
      <c r="J91"/>
      <c r="K91"/>
      <c r="L91"/>
      <c r="M91"/>
      <c r="N91"/>
      <c r="P91"/>
      <c r="Q91"/>
      <c r="S91"/>
      <c r="T91"/>
    </row>
    <row r="92" spans="1:20" ht="12.75" customHeight="1" x14ac:dyDescent="0.25">
      <c r="C92"/>
      <c r="D92"/>
      <c r="E92"/>
      <c r="F92"/>
      <c r="G92"/>
      <c r="H92"/>
      <c r="I92"/>
      <c r="J92"/>
      <c r="K92"/>
      <c r="L92"/>
      <c r="M92"/>
      <c r="N92"/>
      <c r="P92"/>
      <c r="Q92"/>
      <c r="S92"/>
      <c r="T92"/>
    </row>
    <row r="93" spans="1:20" ht="12.75" customHeight="1" x14ac:dyDescent="0.25">
      <c r="C93"/>
      <c r="D93"/>
      <c r="E93"/>
      <c r="F93"/>
      <c r="G93"/>
      <c r="H93"/>
      <c r="I93"/>
      <c r="J93"/>
      <c r="K93"/>
      <c r="L93"/>
      <c r="M93"/>
      <c r="N93"/>
      <c r="P93"/>
      <c r="Q93"/>
      <c r="S93"/>
      <c r="T93"/>
    </row>
    <row r="94" spans="1:20" ht="12.75" customHeight="1" x14ac:dyDescent="0.25">
      <c r="C94"/>
      <c r="D94"/>
      <c r="E94"/>
      <c r="F94"/>
      <c r="G94"/>
      <c r="H94"/>
      <c r="I94"/>
      <c r="J94"/>
      <c r="K94"/>
      <c r="L94"/>
      <c r="M94"/>
      <c r="N94"/>
      <c r="P94"/>
      <c r="Q94"/>
      <c r="S94"/>
      <c r="T94"/>
    </row>
    <row r="95" spans="1:20" ht="12.75" customHeight="1" x14ac:dyDescent="0.25">
      <c r="C95"/>
      <c r="D95"/>
      <c r="E95"/>
      <c r="F95"/>
      <c r="G95"/>
      <c r="H95"/>
      <c r="I95"/>
      <c r="J95"/>
      <c r="K95"/>
      <c r="L95"/>
      <c r="M95"/>
      <c r="N95"/>
      <c r="P95"/>
      <c r="Q95"/>
      <c r="S95"/>
      <c r="T95"/>
    </row>
    <row r="96" spans="1:20" ht="12.75" customHeight="1" x14ac:dyDescent="0.25">
      <c r="C96"/>
      <c r="D96"/>
      <c r="E96"/>
      <c r="F96"/>
      <c r="G96"/>
      <c r="H96"/>
      <c r="I96"/>
      <c r="J96"/>
      <c r="K96"/>
      <c r="L96"/>
      <c r="M96"/>
      <c r="N96"/>
      <c r="P96"/>
      <c r="Q96"/>
      <c r="S96"/>
      <c r="T96"/>
    </row>
    <row r="97" spans="3:20" ht="12.75" customHeight="1" x14ac:dyDescent="0.25">
      <c r="C97"/>
      <c r="D97"/>
      <c r="E97"/>
      <c r="F97"/>
      <c r="G97"/>
      <c r="H97"/>
      <c r="I97"/>
      <c r="J97"/>
      <c r="K97"/>
      <c r="L97"/>
      <c r="M97"/>
      <c r="N97"/>
      <c r="P97"/>
      <c r="Q97"/>
      <c r="S97"/>
      <c r="T97"/>
    </row>
    <row r="98" spans="3:20" ht="12.75" customHeight="1" x14ac:dyDescent="0.25">
      <c r="C98"/>
      <c r="D98"/>
      <c r="E98"/>
      <c r="F98"/>
      <c r="G98"/>
      <c r="H98"/>
      <c r="I98"/>
      <c r="J98"/>
      <c r="K98"/>
      <c r="L98"/>
      <c r="M98"/>
      <c r="N98"/>
      <c r="P98"/>
      <c r="Q98"/>
      <c r="S98"/>
      <c r="T98"/>
    </row>
    <row r="99" spans="3:20" ht="12.75" customHeight="1" x14ac:dyDescent="0.25"/>
    <row r="100" spans="3:20" ht="12.75" customHeight="1" x14ac:dyDescent="0.25"/>
    <row r="199" spans="1:15" x14ac:dyDescent="0.25">
      <c r="E199" s="1" t="str">
        <f>" Starting res. level increase cannot be met with inflow value at week: "</f>
        <v xml:space="preserve"> Starting res. level increase cannot be met with inflow value at week: </v>
      </c>
      <c r="G199" s="1" t="str">
        <f>" Min. generation too high and will result in infeasibility at week: "</f>
        <v xml:space="preserve"> Min. generation too high and will result in infeasibility at week: </v>
      </c>
      <c r="I199" s="1" t="str">
        <f>" Res. level change and inflow too high (energy will be spilled) at week: "</f>
        <v xml:space="preserve"> Res. level change and inflow too high (energy will be spilled) at week: </v>
      </c>
      <c r="K199" s="1" t="str">
        <f>" Max. generation too low and will result in spilled energy at week: "</f>
        <v xml:space="preserve"> Max. generation too low and will result in spilled energy at week: </v>
      </c>
      <c r="M199" s="1" t="str">
        <f>" Min. pumping infeasible at week: "</f>
        <v xml:space="preserve"> Min. pumping infeasible at week: </v>
      </c>
      <c r="O199" s="1" t="str">
        <f>" Max. pumping infeasible at week: "</f>
        <v xml:space="preserve"> Max. pumping infeasible at week: </v>
      </c>
    </row>
    <row r="200" spans="1:15" x14ac:dyDescent="0.25">
      <c r="A200" s="1" t="s">
        <v>191</v>
      </c>
      <c r="E200" s="183" t="str">
        <f t="shared" ref="E200:E231" si="0">IF(AND((E30-E29)&gt;F29,NOT(ISBLANK(E30)),NOT(ISBLANK(E29)),NOT(ISBLANK(F29))),A200,"")</f>
        <v/>
      </c>
      <c r="G200" s="183" t="str">
        <f t="shared" ref="G200:G231" si="1">IF(AND((F29+E29-E30)*1000/168&lt;H29,NOT(ISBLANK(H29)),NOT(ISBLANK(E30)),NOT(ISBLANK(E29))),A200,"")</f>
        <v/>
      </c>
      <c r="I200" s="183" t="str">
        <f t="shared" ref="I200:I231" si="2">IF(AND($E$18*168/1000&lt;F29-(E29-E30),NOT(ISBLANK(E30)),NOT(ISBLANK(E29))),A200,"")</f>
        <v/>
      </c>
      <c r="K200" s="183" t="str">
        <f t="shared" ref="K200:K231" si="3">IF(AND((F29+E29-E30)*1000/168&gt;I29,NOT(ISBLANK(I29)),NOT(ISBLANK(E30)),NOT(ISBLANK(E29))),A200,"")</f>
        <v/>
      </c>
      <c r="M200" s="183" t="str">
        <f t="shared" ref="M200:M231" si="4">IF(AND((F29+E29-E30)&lt;G29,NOT(ISBLANK(G29)),NOT(ISBLANK(E30)),NOT(ISBLANK(E29))),A200,"")</f>
        <v/>
      </c>
      <c r="O200" s="183" t="str">
        <f t="shared" ref="O200:O231" si="5">IF(OR(   AND((F29+E29-E30)&gt;J29,NOT(ISBLANK(J29)),NOT(ISBLANK(E30)),NOT(ISBLANK(E29))),  AND((F29+E29-E30)&gt;K29*168/1000,NOT(ISBLANK(K29)),NOT(ISBLANK(E30)),NOT(ISBLANK(E29))) ),A200,"")</f>
        <v/>
      </c>
    </row>
    <row r="201" spans="1:15" x14ac:dyDescent="0.25">
      <c r="A201" s="1" t="s">
        <v>192</v>
      </c>
      <c r="E201" s="183" t="str">
        <f t="shared" si="0"/>
        <v/>
      </c>
      <c r="G201" s="183" t="str">
        <f t="shared" si="1"/>
        <v/>
      </c>
      <c r="I201" s="183" t="str">
        <f t="shared" si="2"/>
        <v/>
      </c>
      <c r="K201" s="183" t="str">
        <f t="shared" si="3"/>
        <v/>
      </c>
      <c r="M201" s="183" t="str">
        <f t="shared" si="4"/>
        <v/>
      </c>
      <c r="O201" s="183" t="str">
        <f t="shared" si="5"/>
        <v/>
      </c>
    </row>
    <row r="202" spans="1:15" x14ac:dyDescent="0.25">
      <c r="A202" s="1" t="s">
        <v>193</v>
      </c>
      <c r="E202" s="183" t="str">
        <f t="shared" si="0"/>
        <v/>
      </c>
      <c r="G202" s="183" t="str">
        <f t="shared" si="1"/>
        <v/>
      </c>
      <c r="I202" s="183" t="str">
        <f t="shared" si="2"/>
        <v/>
      </c>
      <c r="K202" s="183" t="str">
        <f t="shared" si="3"/>
        <v/>
      </c>
      <c r="M202" s="183" t="str">
        <f t="shared" si="4"/>
        <v/>
      </c>
      <c r="O202" s="183" t="str">
        <f t="shared" si="5"/>
        <v/>
      </c>
    </row>
    <row r="203" spans="1:15" x14ac:dyDescent="0.25">
      <c r="A203" s="1" t="s">
        <v>194</v>
      </c>
      <c r="E203" s="183" t="str">
        <f t="shared" si="0"/>
        <v/>
      </c>
      <c r="G203" s="183" t="str">
        <f t="shared" si="1"/>
        <v/>
      </c>
      <c r="I203" s="183" t="str">
        <f t="shared" si="2"/>
        <v/>
      </c>
      <c r="K203" s="183" t="str">
        <f t="shared" si="3"/>
        <v/>
      </c>
      <c r="M203" s="183" t="str">
        <f t="shared" si="4"/>
        <v/>
      </c>
      <c r="O203" s="183" t="str">
        <f t="shared" si="5"/>
        <v/>
      </c>
    </row>
    <row r="204" spans="1:15" x14ac:dyDescent="0.25">
      <c r="A204" s="1" t="s">
        <v>195</v>
      </c>
      <c r="E204" s="183" t="str">
        <f t="shared" si="0"/>
        <v/>
      </c>
      <c r="G204" s="183" t="str">
        <f t="shared" si="1"/>
        <v/>
      </c>
      <c r="I204" s="183" t="str">
        <f t="shared" si="2"/>
        <v/>
      </c>
      <c r="K204" s="183" t="str">
        <f t="shared" si="3"/>
        <v/>
      </c>
      <c r="M204" s="183" t="str">
        <f t="shared" si="4"/>
        <v/>
      </c>
      <c r="O204" s="183" t="str">
        <f t="shared" si="5"/>
        <v/>
      </c>
    </row>
    <row r="205" spans="1:15" x14ac:dyDescent="0.25">
      <c r="A205" s="1" t="s">
        <v>196</v>
      </c>
      <c r="E205" s="183" t="str">
        <f t="shared" si="0"/>
        <v/>
      </c>
      <c r="G205" s="183" t="str">
        <f t="shared" si="1"/>
        <v/>
      </c>
      <c r="I205" s="183" t="str">
        <f t="shared" si="2"/>
        <v/>
      </c>
      <c r="K205" s="183" t="str">
        <f t="shared" si="3"/>
        <v/>
      </c>
      <c r="M205" s="183" t="str">
        <f t="shared" si="4"/>
        <v/>
      </c>
      <c r="O205" s="183" t="str">
        <f t="shared" si="5"/>
        <v/>
      </c>
    </row>
    <row r="206" spans="1:15" x14ac:dyDescent="0.25">
      <c r="A206" s="1" t="s">
        <v>197</v>
      </c>
      <c r="E206" s="183" t="str">
        <f t="shared" si="0"/>
        <v/>
      </c>
      <c r="G206" s="183" t="str">
        <f t="shared" si="1"/>
        <v/>
      </c>
      <c r="I206" s="183" t="str">
        <f t="shared" si="2"/>
        <v/>
      </c>
      <c r="K206" s="183" t="str">
        <f t="shared" si="3"/>
        <v/>
      </c>
      <c r="M206" s="183" t="str">
        <f t="shared" si="4"/>
        <v/>
      </c>
      <c r="O206" s="183" t="str">
        <f t="shared" si="5"/>
        <v/>
      </c>
    </row>
    <row r="207" spans="1:15" x14ac:dyDescent="0.25">
      <c r="A207" s="1" t="s">
        <v>198</v>
      </c>
      <c r="E207" s="183" t="str">
        <f t="shared" si="0"/>
        <v/>
      </c>
      <c r="G207" s="183" t="str">
        <f t="shared" si="1"/>
        <v/>
      </c>
      <c r="I207" s="183" t="str">
        <f t="shared" si="2"/>
        <v/>
      </c>
      <c r="K207" s="183" t="str">
        <f t="shared" si="3"/>
        <v/>
      </c>
      <c r="M207" s="183" t="str">
        <f t="shared" si="4"/>
        <v/>
      </c>
      <c r="O207" s="183" t="str">
        <f t="shared" si="5"/>
        <v/>
      </c>
    </row>
    <row r="208" spans="1:15" x14ac:dyDescent="0.25">
      <c r="A208" s="1" t="s">
        <v>199</v>
      </c>
      <c r="E208" s="183" t="str">
        <f t="shared" si="0"/>
        <v/>
      </c>
      <c r="G208" s="183" t="str">
        <f t="shared" si="1"/>
        <v/>
      </c>
      <c r="I208" s="183" t="str">
        <f t="shared" si="2"/>
        <v/>
      </c>
      <c r="K208" s="183" t="str">
        <f t="shared" si="3"/>
        <v/>
      </c>
      <c r="M208" s="183" t="str">
        <f t="shared" si="4"/>
        <v/>
      </c>
      <c r="O208" s="183" t="str">
        <f t="shared" si="5"/>
        <v/>
      </c>
    </row>
    <row r="209" spans="1:16" x14ac:dyDescent="0.25">
      <c r="A209" s="1" t="s">
        <v>200</v>
      </c>
      <c r="E209" s="183" t="str">
        <f t="shared" si="0"/>
        <v/>
      </c>
      <c r="G209" s="183" t="str">
        <f t="shared" si="1"/>
        <v/>
      </c>
      <c r="I209" s="183" t="str">
        <f t="shared" si="2"/>
        <v/>
      </c>
      <c r="K209" s="183" t="str">
        <f t="shared" si="3"/>
        <v/>
      </c>
      <c r="M209" s="183" t="str">
        <f t="shared" si="4"/>
        <v/>
      </c>
      <c r="O209" s="183" t="str">
        <f t="shared" si="5"/>
        <v/>
      </c>
    </row>
    <row r="210" spans="1:16" x14ac:dyDescent="0.25">
      <c r="A210" s="1" t="s">
        <v>201</v>
      </c>
      <c r="E210" s="183" t="str">
        <f t="shared" si="0"/>
        <v/>
      </c>
      <c r="G210" s="183" t="str">
        <f t="shared" si="1"/>
        <v/>
      </c>
      <c r="I210" s="183" t="str">
        <f t="shared" si="2"/>
        <v/>
      </c>
      <c r="K210" s="183" t="str">
        <f t="shared" si="3"/>
        <v/>
      </c>
      <c r="M210" s="183" t="str">
        <f t="shared" si="4"/>
        <v/>
      </c>
      <c r="O210" s="183" t="str">
        <f t="shared" si="5"/>
        <v/>
      </c>
    </row>
    <row r="211" spans="1:16" x14ac:dyDescent="0.25">
      <c r="A211" s="1" t="s">
        <v>202</v>
      </c>
      <c r="E211" s="183" t="str">
        <f t="shared" si="0"/>
        <v/>
      </c>
      <c r="G211" s="183" t="str">
        <f t="shared" si="1"/>
        <v/>
      </c>
      <c r="I211" s="183" t="str">
        <f t="shared" si="2"/>
        <v/>
      </c>
      <c r="K211" s="183" t="str">
        <f t="shared" si="3"/>
        <v/>
      </c>
      <c r="M211" s="183" t="str">
        <f t="shared" si="4"/>
        <v/>
      </c>
      <c r="O211" s="183" t="str">
        <f t="shared" si="5"/>
        <v/>
      </c>
    </row>
    <row r="212" spans="1:16" x14ac:dyDescent="0.25">
      <c r="A212" s="1" t="s">
        <v>203</v>
      </c>
      <c r="E212" s="183" t="str">
        <f t="shared" si="0"/>
        <v/>
      </c>
      <c r="G212" s="183" t="str">
        <f t="shared" si="1"/>
        <v/>
      </c>
      <c r="I212" s="183" t="str">
        <f t="shared" si="2"/>
        <v/>
      </c>
      <c r="K212" s="183" t="str">
        <f t="shared" si="3"/>
        <v/>
      </c>
      <c r="M212" s="183" t="str">
        <f t="shared" si="4"/>
        <v/>
      </c>
      <c r="O212" s="183" t="str">
        <f t="shared" si="5"/>
        <v/>
      </c>
    </row>
    <row r="213" spans="1:16" x14ac:dyDescent="0.25">
      <c r="A213" s="1" t="s">
        <v>204</v>
      </c>
      <c r="E213" s="183" t="str">
        <f t="shared" si="0"/>
        <v/>
      </c>
      <c r="G213" s="183" t="str">
        <f t="shared" si="1"/>
        <v/>
      </c>
      <c r="I213" s="183" t="str">
        <f t="shared" si="2"/>
        <v/>
      </c>
      <c r="K213" s="183" t="str">
        <f t="shared" si="3"/>
        <v/>
      </c>
      <c r="M213" s="183" t="str">
        <f t="shared" si="4"/>
        <v/>
      </c>
      <c r="O213" s="183" t="str">
        <f t="shared" si="5"/>
        <v/>
      </c>
    </row>
    <row r="214" spans="1:16" x14ac:dyDescent="0.25">
      <c r="A214" s="1" t="s">
        <v>205</v>
      </c>
      <c r="E214" s="183" t="str">
        <f t="shared" si="0"/>
        <v/>
      </c>
      <c r="G214" s="183" t="str">
        <f t="shared" si="1"/>
        <v/>
      </c>
      <c r="I214" s="183" t="str">
        <f t="shared" si="2"/>
        <v/>
      </c>
      <c r="K214" s="183" t="str">
        <f t="shared" si="3"/>
        <v/>
      </c>
      <c r="M214" s="183" t="str">
        <f t="shared" si="4"/>
        <v/>
      </c>
      <c r="O214" s="183" t="str">
        <f t="shared" si="5"/>
        <v/>
      </c>
    </row>
    <row r="215" spans="1:16" x14ac:dyDescent="0.25">
      <c r="A215" s="1" t="s">
        <v>206</v>
      </c>
      <c r="E215" s="183" t="str">
        <f t="shared" si="0"/>
        <v/>
      </c>
      <c r="G215" s="183" t="str">
        <f t="shared" si="1"/>
        <v/>
      </c>
      <c r="I215" s="183" t="str">
        <f t="shared" si="2"/>
        <v/>
      </c>
      <c r="K215" s="183" t="str">
        <f t="shared" si="3"/>
        <v/>
      </c>
      <c r="M215" s="183" t="str">
        <f t="shared" si="4"/>
        <v/>
      </c>
      <c r="O215" s="183" t="str">
        <f t="shared" si="5"/>
        <v/>
      </c>
    </row>
    <row r="216" spans="1:16" x14ac:dyDescent="0.25">
      <c r="A216" s="1" t="s">
        <v>207</v>
      </c>
      <c r="E216" s="183" t="str">
        <f t="shared" si="0"/>
        <v/>
      </c>
      <c r="G216" s="183" t="str">
        <f t="shared" si="1"/>
        <v/>
      </c>
      <c r="I216" s="183" t="str">
        <f t="shared" si="2"/>
        <v/>
      </c>
      <c r="K216" s="183" t="str">
        <f t="shared" si="3"/>
        <v/>
      </c>
      <c r="M216" s="183" t="str">
        <f t="shared" si="4"/>
        <v/>
      </c>
      <c r="O216" s="183" t="str">
        <f t="shared" si="5"/>
        <v/>
      </c>
    </row>
    <row r="217" spans="1:16" x14ac:dyDescent="0.25">
      <c r="A217" s="1" t="s">
        <v>208</v>
      </c>
      <c r="E217" s="183" t="str">
        <f t="shared" si="0"/>
        <v/>
      </c>
      <c r="G217" s="183" t="str">
        <f t="shared" si="1"/>
        <v/>
      </c>
      <c r="I217" s="183" t="str">
        <f t="shared" si="2"/>
        <v/>
      </c>
      <c r="K217" s="183" t="str">
        <f t="shared" si="3"/>
        <v/>
      </c>
      <c r="M217" s="183" t="str">
        <f t="shared" si="4"/>
        <v/>
      </c>
      <c r="O217" s="183" t="str">
        <f t="shared" si="5"/>
        <v/>
      </c>
    </row>
    <row r="218" spans="1:16" x14ac:dyDescent="0.25">
      <c r="A218" s="1" t="s">
        <v>209</v>
      </c>
      <c r="E218" s="183" t="str">
        <f t="shared" si="0"/>
        <v/>
      </c>
      <c r="G218" s="183" t="str">
        <f t="shared" si="1"/>
        <v/>
      </c>
      <c r="I218" s="183" t="str">
        <f t="shared" si="2"/>
        <v/>
      </c>
      <c r="K218" s="183" t="str">
        <f t="shared" si="3"/>
        <v/>
      </c>
      <c r="M218" s="183" t="str">
        <f t="shared" si="4"/>
        <v/>
      </c>
      <c r="O218" s="183" t="str">
        <f t="shared" si="5"/>
        <v/>
      </c>
    </row>
    <row r="219" spans="1:16" x14ac:dyDescent="0.25">
      <c r="A219" s="1" t="s">
        <v>210</v>
      </c>
      <c r="E219" s="183" t="str">
        <f t="shared" si="0"/>
        <v/>
      </c>
      <c r="F219" s="184" t="str">
        <f>CONCATENATE(E200,E201,E202,E203,E204,E205,E206,E207,E208,E209,E210,E211,E212,E213,E214,E215,E216,E217,E218,E219)</f>
        <v/>
      </c>
      <c r="G219" s="183" t="str">
        <f t="shared" si="1"/>
        <v/>
      </c>
      <c r="H219" s="184" t="str">
        <f>CONCATENATE(G200,G201,G202,G203,G204,G205,G206,G207,G208,G209,G210,G211,G212,G213,G214,G215,G216,G217,G218,G219)</f>
        <v/>
      </c>
      <c r="I219" s="183" t="str">
        <f t="shared" si="2"/>
        <v/>
      </c>
      <c r="J219" s="184" t="str">
        <f>CONCATENATE(I200,I201,I202,I203,I204,I205,I206,I207,I208,I209,I210,I211,I212,I213,I214,I215,I216,I217,I218,I219)</f>
        <v/>
      </c>
      <c r="K219" s="183" t="str">
        <f t="shared" si="3"/>
        <v/>
      </c>
      <c r="L219" s="184" t="str">
        <f>CONCATENATE(K200,K201,K202,K203,K204,K205,K206,K207,K208,K209,K210,K211,K212,K213,K214,K215,K216,K217,K218,K219)</f>
        <v/>
      </c>
      <c r="M219" s="183" t="str">
        <f t="shared" si="4"/>
        <v/>
      </c>
      <c r="N219" s="184" t="str">
        <f>CONCATENATE(M200,M201,M202,M203,M204,M205,M206,M207,M208,M209,M210,M211,M212,M213,M214,M215,M216,M217,M218,M219)</f>
        <v/>
      </c>
      <c r="O219" s="183" t="str">
        <f t="shared" si="5"/>
        <v/>
      </c>
      <c r="P219" s="184" t="str">
        <f>CONCATENATE(O200,O201,O202,O203,O204,O205,O206,O207,O208,O209,O210,O211,O212,O213,O214,O215,O216,O217,O218,O219)</f>
        <v/>
      </c>
    </row>
    <row r="220" spans="1:16" x14ac:dyDescent="0.25">
      <c r="A220" s="1" t="s">
        <v>211</v>
      </c>
      <c r="E220" s="183" t="str">
        <f t="shared" si="0"/>
        <v/>
      </c>
      <c r="G220" s="183" t="str">
        <f t="shared" si="1"/>
        <v/>
      </c>
      <c r="I220" s="183" t="str">
        <f t="shared" si="2"/>
        <v/>
      </c>
      <c r="K220" s="183" t="str">
        <f t="shared" si="3"/>
        <v/>
      </c>
      <c r="M220" s="183" t="str">
        <f t="shared" si="4"/>
        <v/>
      </c>
      <c r="O220" s="183" t="str">
        <f t="shared" si="5"/>
        <v/>
      </c>
    </row>
    <row r="221" spans="1:16" x14ac:dyDescent="0.25">
      <c r="A221" s="1" t="s">
        <v>212</v>
      </c>
      <c r="E221" s="183" t="str">
        <f t="shared" si="0"/>
        <v/>
      </c>
      <c r="G221" s="183" t="str">
        <f t="shared" si="1"/>
        <v/>
      </c>
      <c r="I221" s="183" t="str">
        <f t="shared" si="2"/>
        <v/>
      </c>
      <c r="K221" s="183" t="str">
        <f t="shared" si="3"/>
        <v/>
      </c>
      <c r="M221" s="183" t="str">
        <f t="shared" si="4"/>
        <v/>
      </c>
      <c r="O221" s="183" t="str">
        <f t="shared" si="5"/>
        <v/>
      </c>
    </row>
    <row r="222" spans="1:16" x14ac:dyDescent="0.25">
      <c r="A222" s="1" t="s">
        <v>213</v>
      </c>
      <c r="E222" s="183" t="str">
        <f t="shared" si="0"/>
        <v/>
      </c>
      <c r="G222" s="183" t="str">
        <f t="shared" si="1"/>
        <v/>
      </c>
      <c r="I222" s="183" t="str">
        <f t="shared" si="2"/>
        <v/>
      </c>
      <c r="K222" s="183" t="str">
        <f t="shared" si="3"/>
        <v/>
      </c>
      <c r="M222" s="183" t="str">
        <f t="shared" si="4"/>
        <v/>
      </c>
      <c r="O222" s="183" t="str">
        <f t="shared" si="5"/>
        <v/>
      </c>
    </row>
    <row r="223" spans="1:16" x14ac:dyDescent="0.25">
      <c r="A223" s="1" t="s">
        <v>214</v>
      </c>
      <c r="E223" s="183" t="str">
        <f t="shared" si="0"/>
        <v/>
      </c>
      <c r="G223" s="183" t="str">
        <f t="shared" si="1"/>
        <v/>
      </c>
      <c r="I223" s="183" t="str">
        <f t="shared" si="2"/>
        <v/>
      </c>
      <c r="K223" s="183" t="str">
        <f t="shared" si="3"/>
        <v/>
      </c>
      <c r="M223" s="183" t="str">
        <f t="shared" si="4"/>
        <v/>
      </c>
      <c r="O223" s="183" t="str">
        <f t="shared" si="5"/>
        <v/>
      </c>
    </row>
    <row r="224" spans="1:16" x14ac:dyDescent="0.25">
      <c r="A224" s="1" t="s">
        <v>215</v>
      </c>
      <c r="E224" s="183" t="str">
        <f t="shared" si="0"/>
        <v/>
      </c>
      <c r="G224" s="183" t="str">
        <f t="shared" si="1"/>
        <v/>
      </c>
      <c r="I224" s="183" t="str">
        <f t="shared" si="2"/>
        <v/>
      </c>
      <c r="K224" s="183" t="str">
        <f t="shared" si="3"/>
        <v/>
      </c>
      <c r="M224" s="183" t="str">
        <f t="shared" si="4"/>
        <v/>
      </c>
      <c r="O224" s="183" t="str">
        <f t="shared" si="5"/>
        <v/>
      </c>
    </row>
    <row r="225" spans="1:16" x14ac:dyDescent="0.25">
      <c r="A225" s="1" t="s">
        <v>216</v>
      </c>
      <c r="E225" s="183" t="str">
        <f t="shared" si="0"/>
        <v/>
      </c>
      <c r="G225" s="183" t="str">
        <f t="shared" si="1"/>
        <v/>
      </c>
      <c r="I225" s="183" t="str">
        <f t="shared" si="2"/>
        <v/>
      </c>
      <c r="K225" s="183" t="str">
        <f t="shared" si="3"/>
        <v/>
      </c>
      <c r="M225" s="183" t="str">
        <f t="shared" si="4"/>
        <v/>
      </c>
      <c r="O225" s="183" t="str">
        <f t="shared" si="5"/>
        <v/>
      </c>
    </row>
    <row r="226" spans="1:16" x14ac:dyDescent="0.25">
      <c r="A226" s="1" t="s">
        <v>217</v>
      </c>
      <c r="E226" s="183" t="str">
        <f t="shared" si="0"/>
        <v/>
      </c>
      <c r="G226" s="183" t="str">
        <f t="shared" si="1"/>
        <v/>
      </c>
      <c r="I226" s="183" t="str">
        <f t="shared" si="2"/>
        <v/>
      </c>
      <c r="K226" s="183" t="str">
        <f t="shared" si="3"/>
        <v/>
      </c>
      <c r="M226" s="183" t="str">
        <f t="shared" si="4"/>
        <v/>
      </c>
      <c r="O226" s="183" t="str">
        <f t="shared" si="5"/>
        <v/>
      </c>
    </row>
    <row r="227" spans="1:16" x14ac:dyDescent="0.25">
      <c r="A227" s="1" t="s">
        <v>218</v>
      </c>
      <c r="E227" s="183" t="str">
        <f t="shared" si="0"/>
        <v/>
      </c>
      <c r="G227" s="183" t="str">
        <f t="shared" si="1"/>
        <v/>
      </c>
      <c r="I227" s="183" t="str">
        <f t="shared" si="2"/>
        <v/>
      </c>
      <c r="K227" s="183" t="str">
        <f t="shared" si="3"/>
        <v/>
      </c>
      <c r="M227" s="183" t="str">
        <f t="shared" si="4"/>
        <v/>
      </c>
      <c r="O227" s="183" t="str">
        <f t="shared" si="5"/>
        <v/>
      </c>
    </row>
    <row r="228" spans="1:16" x14ac:dyDescent="0.25">
      <c r="A228" s="1" t="s">
        <v>219</v>
      </c>
      <c r="E228" s="183" t="str">
        <f t="shared" si="0"/>
        <v/>
      </c>
      <c r="G228" s="183" t="str">
        <f t="shared" si="1"/>
        <v/>
      </c>
      <c r="I228" s="183" t="str">
        <f t="shared" si="2"/>
        <v/>
      </c>
      <c r="K228" s="183" t="str">
        <f t="shared" si="3"/>
        <v/>
      </c>
      <c r="M228" s="183" t="str">
        <f t="shared" si="4"/>
        <v/>
      </c>
      <c r="O228" s="183" t="str">
        <f t="shared" si="5"/>
        <v/>
      </c>
    </row>
    <row r="229" spans="1:16" x14ac:dyDescent="0.25">
      <c r="A229" s="1" t="s">
        <v>220</v>
      </c>
      <c r="E229" s="183" t="str">
        <f t="shared" si="0"/>
        <v/>
      </c>
      <c r="G229" s="183" t="str">
        <f t="shared" si="1"/>
        <v/>
      </c>
      <c r="I229" s="183" t="str">
        <f t="shared" si="2"/>
        <v/>
      </c>
      <c r="K229" s="183" t="str">
        <f t="shared" si="3"/>
        <v/>
      </c>
      <c r="M229" s="183" t="str">
        <f t="shared" si="4"/>
        <v/>
      </c>
      <c r="O229" s="183" t="str">
        <f t="shared" si="5"/>
        <v/>
      </c>
    </row>
    <row r="230" spans="1:16" x14ac:dyDescent="0.25">
      <c r="A230" s="1" t="s">
        <v>221</v>
      </c>
      <c r="E230" s="183" t="str">
        <f t="shared" si="0"/>
        <v/>
      </c>
      <c r="G230" s="183" t="str">
        <f t="shared" si="1"/>
        <v/>
      </c>
      <c r="I230" s="183" t="str">
        <f t="shared" si="2"/>
        <v/>
      </c>
      <c r="K230" s="183" t="str">
        <f t="shared" si="3"/>
        <v/>
      </c>
      <c r="M230" s="183" t="str">
        <f t="shared" si="4"/>
        <v/>
      </c>
      <c r="O230" s="183" t="str">
        <f t="shared" si="5"/>
        <v/>
      </c>
    </row>
    <row r="231" spans="1:16" x14ac:dyDescent="0.25">
      <c r="A231" s="1" t="s">
        <v>222</v>
      </c>
      <c r="E231" s="183" t="str">
        <f t="shared" si="0"/>
        <v/>
      </c>
      <c r="G231" s="183" t="str">
        <f t="shared" si="1"/>
        <v/>
      </c>
      <c r="I231" s="183" t="str">
        <f t="shared" si="2"/>
        <v/>
      </c>
      <c r="K231" s="183" t="str">
        <f t="shared" si="3"/>
        <v/>
      </c>
      <c r="M231" s="183" t="str">
        <f t="shared" si="4"/>
        <v/>
      </c>
      <c r="O231" s="183" t="str">
        <f t="shared" si="5"/>
        <v/>
      </c>
    </row>
    <row r="232" spans="1:16" x14ac:dyDescent="0.25">
      <c r="A232" s="1" t="s">
        <v>223</v>
      </c>
      <c r="E232" s="183" t="str">
        <f t="shared" ref="E232:E251" si="6">IF(AND((E62-E61)&gt;F61,NOT(ISBLANK(E62)),NOT(ISBLANK(E61)),NOT(ISBLANK(F61))),A232,"")</f>
        <v/>
      </c>
      <c r="G232" s="183" t="str">
        <f t="shared" ref="G232:G251" si="7">IF(AND((F61+E61-E62)*1000/168&lt;H61,NOT(ISBLANK(H61)),NOT(ISBLANK(E62)),NOT(ISBLANK(E61))),A232,"")</f>
        <v/>
      </c>
      <c r="I232" s="183" t="str">
        <f t="shared" ref="I232:I251" si="8">IF(AND($E$18*168/1000&lt;F61-(E61-E62),NOT(ISBLANK(E62)),NOT(ISBLANK(E61))),A232,"")</f>
        <v/>
      </c>
      <c r="K232" s="183" t="str">
        <f t="shared" ref="K232:K251" si="9">IF(AND((F61+E61-E62)*1000/168&gt;I61,NOT(ISBLANK(I61)),NOT(ISBLANK(E62)),NOT(ISBLANK(E61))),A232,"")</f>
        <v/>
      </c>
      <c r="M232" s="183" t="str">
        <f t="shared" ref="M232:M251" si="10">IF(AND((F61+E61-E62)&lt;G61,NOT(ISBLANK(G61)),NOT(ISBLANK(E62)),NOT(ISBLANK(E61))),A232,"")</f>
        <v/>
      </c>
      <c r="O232" s="183" t="str">
        <f t="shared" ref="O232:O251" si="11">IF(OR(   AND((F61+E61-E62)&gt;J61,NOT(ISBLANK(J61)),NOT(ISBLANK(E62)),NOT(ISBLANK(E61))),  AND((F61+E61-E62)&gt;K61*168/1000,NOT(ISBLANK(K61)),NOT(ISBLANK(E62)),NOT(ISBLANK(E61))) ),A232,"")</f>
        <v/>
      </c>
    </row>
    <row r="233" spans="1:16" x14ac:dyDescent="0.25">
      <c r="A233" s="1" t="s">
        <v>224</v>
      </c>
      <c r="E233" s="183" t="str">
        <f t="shared" si="6"/>
        <v/>
      </c>
      <c r="G233" s="183" t="str">
        <f t="shared" si="7"/>
        <v/>
      </c>
      <c r="I233" s="183" t="str">
        <f t="shared" si="8"/>
        <v/>
      </c>
      <c r="K233" s="183" t="str">
        <f t="shared" si="9"/>
        <v/>
      </c>
      <c r="M233" s="183" t="str">
        <f t="shared" si="10"/>
        <v/>
      </c>
      <c r="O233" s="183" t="str">
        <f t="shared" si="11"/>
        <v/>
      </c>
    </row>
    <row r="234" spans="1:16" x14ac:dyDescent="0.25">
      <c r="A234" s="1" t="s">
        <v>225</v>
      </c>
      <c r="E234" s="183" t="str">
        <f t="shared" si="6"/>
        <v/>
      </c>
      <c r="G234" s="183" t="str">
        <f t="shared" si="7"/>
        <v/>
      </c>
      <c r="I234" s="183" t="str">
        <f t="shared" si="8"/>
        <v/>
      </c>
      <c r="K234" s="183" t="str">
        <f t="shared" si="9"/>
        <v/>
      </c>
      <c r="M234" s="183" t="str">
        <f t="shared" si="10"/>
        <v/>
      </c>
      <c r="O234" s="183" t="str">
        <f t="shared" si="11"/>
        <v/>
      </c>
    </row>
    <row r="235" spans="1:16" x14ac:dyDescent="0.25">
      <c r="A235" s="1" t="s">
        <v>226</v>
      </c>
      <c r="E235" s="183" t="str">
        <f t="shared" si="6"/>
        <v/>
      </c>
      <c r="G235" s="183" t="str">
        <f t="shared" si="7"/>
        <v/>
      </c>
      <c r="I235" s="183" t="str">
        <f t="shared" si="8"/>
        <v/>
      </c>
      <c r="K235" s="183" t="str">
        <f t="shared" si="9"/>
        <v/>
      </c>
      <c r="M235" s="183" t="str">
        <f t="shared" si="10"/>
        <v/>
      </c>
      <c r="O235" s="183" t="str">
        <f t="shared" si="11"/>
        <v/>
      </c>
    </row>
    <row r="236" spans="1:16" x14ac:dyDescent="0.25">
      <c r="A236" s="1" t="s">
        <v>227</v>
      </c>
      <c r="E236" s="183" t="str">
        <f t="shared" si="6"/>
        <v/>
      </c>
      <c r="G236" s="183" t="str">
        <f t="shared" si="7"/>
        <v/>
      </c>
      <c r="I236" s="183" t="str">
        <f t="shared" si="8"/>
        <v/>
      </c>
      <c r="K236" s="183" t="str">
        <f t="shared" si="9"/>
        <v/>
      </c>
      <c r="M236" s="183" t="str">
        <f t="shared" si="10"/>
        <v/>
      </c>
      <c r="O236" s="183" t="str">
        <f t="shared" si="11"/>
        <v/>
      </c>
    </row>
    <row r="237" spans="1:16" x14ac:dyDescent="0.25">
      <c r="A237" s="1" t="s">
        <v>228</v>
      </c>
      <c r="E237" s="183" t="str">
        <f t="shared" si="6"/>
        <v/>
      </c>
      <c r="G237" s="183" t="str">
        <f t="shared" si="7"/>
        <v/>
      </c>
      <c r="I237" s="183" t="str">
        <f t="shared" si="8"/>
        <v/>
      </c>
      <c r="K237" s="183" t="str">
        <f t="shared" si="9"/>
        <v/>
      </c>
      <c r="M237" s="183" t="str">
        <f t="shared" si="10"/>
        <v/>
      </c>
      <c r="O237" s="183" t="str">
        <f t="shared" si="11"/>
        <v/>
      </c>
    </row>
    <row r="238" spans="1:16" x14ac:dyDescent="0.25">
      <c r="A238" s="1" t="s">
        <v>229</v>
      </c>
      <c r="E238" s="183" t="str">
        <f t="shared" si="6"/>
        <v/>
      </c>
      <c r="G238" s="183" t="str">
        <f t="shared" si="7"/>
        <v/>
      </c>
      <c r="I238" s="183" t="str">
        <f t="shared" si="8"/>
        <v/>
      </c>
      <c r="K238" s="183" t="str">
        <f t="shared" si="9"/>
        <v/>
      </c>
      <c r="M238" s="183" t="str">
        <f t="shared" si="10"/>
        <v/>
      </c>
      <c r="O238" s="183" t="str">
        <f t="shared" si="11"/>
        <v/>
      </c>
    </row>
    <row r="239" spans="1:16" x14ac:dyDescent="0.25">
      <c r="A239" s="1" t="s">
        <v>230</v>
      </c>
      <c r="E239" s="183" t="str">
        <f t="shared" si="6"/>
        <v/>
      </c>
      <c r="F239" s="184" t="str">
        <f>CONCATENATE(E220,E221,E222,E223,E224,E225,E226,E227,E228,E229,E230,E231,E232,E233,E234,E235,E236,E237,E238,E239)</f>
        <v/>
      </c>
      <c r="G239" s="183" t="str">
        <f t="shared" si="7"/>
        <v/>
      </c>
      <c r="H239" s="184" t="str">
        <f>CONCATENATE(G220,G221,G222,G223,G224,G225,G226,G227,G228,G229,G230,G231,G232,G233,G234,G235,G236,G237,G238,G239)</f>
        <v/>
      </c>
      <c r="I239" s="183" t="str">
        <f t="shared" si="8"/>
        <v/>
      </c>
      <c r="J239" s="184" t="str">
        <f>CONCATENATE(I220,I221,I222,I223,I224,I225,I226,I227,I228,I229,I230,I231,I232,I233,I234,I235,I236,I237,I238,I239)</f>
        <v/>
      </c>
      <c r="K239" s="183" t="str">
        <f t="shared" si="9"/>
        <v/>
      </c>
      <c r="L239" s="184" t="str">
        <f>CONCATENATE(K220,K221,K222,K223,K224,K225,K226,K227,K228,K229,K230,K231,K232,K233,K234,K235,K236,K237,K238,K239)</f>
        <v/>
      </c>
      <c r="M239" s="183" t="str">
        <f t="shared" si="10"/>
        <v/>
      </c>
      <c r="N239" s="184" t="str">
        <f>CONCATENATE(M220,M221,M222,M223,M224,M225,M226,M227,M228,M229,M230,M231,M232,M233,M234,M235,M236,M237,M238,M239)</f>
        <v/>
      </c>
      <c r="O239" s="183" t="str">
        <f t="shared" si="11"/>
        <v/>
      </c>
      <c r="P239" s="184" t="str">
        <f>CONCATENATE(O220,O221,O222,O223,O224,O225,O226,O227,O228,O229,O230,O231,O232,O233,O234,O235,O236,O237,O238,O239)</f>
        <v/>
      </c>
    </row>
    <row r="240" spans="1:16" x14ac:dyDescent="0.25">
      <c r="A240" s="1" t="s">
        <v>231</v>
      </c>
      <c r="E240" s="183" t="str">
        <f t="shared" si="6"/>
        <v/>
      </c>
      <c r="G240" s="183" t="str">
        <f t="shared" si="7"/>
        <v/>
      </c>
      <c r="I240" s="183" t="str">
        <f t="shared" si="8"/>
        <v/>
      </c>
      <c r="K240" s="183" t="str">
        <f t="shared" si="9"/>
        <v/>
      </c>
      <c r="M240" s="183" t="str">
        <f t="shared" si="10"/>
        <v/>
      </c>
      <c r="O240" s="183" t="str">
        <f t="shared" si="11"/>
        <v/>
      </c>
    </row>
    <row r="241" spans="1:16" x14ac:dyDescent="0.25">
      <c r="A241" s="1" t="s">
        <v>232</v>
      </c>
      <c r="E241" s="183" t="str">
        <f t="shared" si="6"/>
        <v/>
      </c>
      <c r="G241" s="183" t="str">
        <f t="shared" si="7"/>
        <v/>
      </c>
      <c r="I241" s="183" t="str">
        <f t="shared" si="8"/>
        <v/>
      </c>
      <c r="K241" s="183" t="str">
        <f t="shared" si="9"/>
        <v/>
      </c>
      <c r="M241" s="183" t="str">
        <f t="shared" si="10"/>
        <v/>
      </c>
      <c r="O241" s="183" t="str">
        <f t="shared" si="11"/>
        <v/>
      </c>
    </row>
    <row r="242" spans="1:16" x14ac:dyDescent="0.25">
      <c r="A242" s="1" t="s">
        <v>233</v>
      </c>
      <c r="E242" s="183" t="str">
        <f t="shared" si="6"/>
        <v/>
      </c>
      <c r="G242" s="183" t="str">
        <f t="shared" si="7"/>
        <v/>
      </c>
      <c r="I242" s="183" t="str">
        <f t="shared" si="8"/>
        <v/>
      </c>
      <c r="K242" s="183" t="str">
        <f t="shared" si="9"/>
        <v/>
      </c>
      <c r="M242" s="183" t="str">
        <f t="shared" si="10"/>
        <v/>
      </c>
      <c r="O242" s="183" t="str">
        <f t="shared" si="11"/>
        <v/>
      </c>
    </row>
    <row r="243" spans="1:16" x14ac:dyDescent="0.25">
      <c r="A243" s="1" t="s">
        <v>234</v>
      </c>
      <c r="E243" s="183" t="str">
        <f t="shared" si="6"/>
        <v/>
      </c>
      <c r="G243" s="183" t="str">
        <f t="shared" si="7"/>
        <v/>
      </c>
      <c r="I243" s="183" t="str">
        <f t="shared" si="8"/>
        <v/>
      </c>
      <c r="K243" s="183" t="str">
        <f t="shared" si="9"/>
        <v/>
      </c>
      <c r="M243" s="183" t="str">
        <f t="shared" si="10"/>
        <v/>
      </c>
      <c r="O243" s="183" t="str">
        <f t="shared" si="11"/>
        <v/>
      </c>
    </row>
    <row r="244" spans="1:16" x14ac:dyDescent="0.25">
      <c r="A244" s="1" t="s">
        <v>235</v>
      </c>
      <c r="E244" s="183" t="str">
        <f t="shared" si="6"/>
        <v/>
      </c>
      <c r="G244" s="183" t="str">
        <f t="shared" si="7"/>
        <v/>
      </c>
      <c r="I244" s="183" t="str">
        <f t="shared" si="8"/>
        <v/>
      </c>
      <c r="K244" s="183" t="str">
        <f t="shared" si="9"/>
        <v/>
      </c>
      <c r="M244" s="183" t="str">
        <f t="shared" si="10"/>
        <v/>
      </c>
      <c r="O244" s="183" t="str">
        <f t="shared" si="11"/>
        <v/>
      </c>
    </row>
    <row r="245" spans="1:16" x14ac:dyDescent="0.25">
      <c r="A245" s="1" t="s">
        <v>236</v>
      </c>
      <c r="E245" s="183" t="str">
        <f t="shared" si="6"/>
        <v/>
      </c>
      <c r="G245" s="183" t="str">
        <f t="shared" si="7"/>
        <v/>
      </c>
      <c r="I245" s="183" t="str">
        <f t="shared" si="8"/>
        <v/>
      </c>
      <c r="K245" s="183" t="str">
        <f t="shared" si="9"/>
        <v/>
      </c>
      <c r="M245" s="183" t="str">
        <f t="shared" si="10"/>
        <v/>
      </c>
      <c r="O245" s="183" t="str">
        <f t="shared" si="11"/>
        <v/>
      </c>
    </row>
    <row r="246" spans="1:16" x14ac:dyDescent="0.25">
      <c r="A246" s="1" t="s">
        <v>237</v>
      </c>
      <c r="E246" s="183" t="str">
        <f t="shared" si="6"/>
        <v/>
      </c>
      <c r="G246" s="183" t="str">
        <f t="shared" si="7"/>
        <v/>
      </c>
      <c r="I246" s="183" t="str">
        <f t="shared" si="8"/>
        <v/>
      </c>
      <c r="K246" s="183" t="str">
        <f t="shared" si="9"/>
        <v/>
      </c>
      <c r="M246" s="183" t="str">
        <f t="shared" si="10"/>
        <v/>
      </c>
      <c r="O246" s="183" t="str">
        <f t="shared" si="11"/>
        <v/>
      </c>
    </row>
    <row r="247" spans="1:16" x14ac:dyDescent="0.25">
      <c r="A247" s="1" t="s">
        <v>238</v>
      </c>
      <c r="E247" s="183" t="str">
        <f t="shared" si="6"/>
        <v/>
      </c>
      <c r="G247" s="183" t="str">
        <f t="shared" si="7"/>
        <v/>
      </c>
      <c r="I247" s="183" t="str">
        <f t="shared" si="8"/>
        <v/>
      </c>
      <c r="K247" s="183" t="str">
        <f t="shared" si="9"/>
        <v/>
      </c>
      <c r="M247" s="183" t="str">
        <f t="shared" si="10"/>
        <v/>
      </c>
      <c r="O247" s="183" t="str">
        <f t="shared" si="11"/>
        <v/>
      </c>
    </row>
    <row r="248" spans="1:16" x14ac:dyDescent="0.25">
      <c r="A248" s="1" t="s">
        <v>239</v>
      </c>
      <c r="E248" s="183" t="str">
        <f t="shared" si="6"/>
        <v/>
      </c>
      <c r="G248" s="183" t="str">
        <f t="shared" si="7"/>
        <v/>
      </c>
      <c r="I248" s="183" t="str">
        <f t="shared" si="8"/>
        <v/>
      </c>
      <c r="K248" s="183" t="str">
        <f t="shared" si="9"/>
        <v/>
      </c>
      <c r="M248" s="183" t="str">
        <f t="shared" si="10"/>
        <v/>
      </c>
      <c r="O248" s="183" t="str">
        <f t="shared" si="11"/>
        <v/>
      </c>
    </row>
    <row r="249" spans="1:16" x14ac:dyDescent="0.25">
      <c r="A249" s="1" t="s">
        <v>240</v>
      </c>
      <c r="E249" s="183" t="str">
        <f t="shared" si="6"/>
        <v/>
      </c>
      <c r="G249" s="183" t="str">
        <f t="shared" si="7"/>
        <v/>
      </c>
      <c r="I249" s="183" t="str">
        <f t="shared" si="8"/>
        <v/>
      </c>
      <c r="K249" s="183" t="str">
        <f t="shared" si="9"/>
        <v/>
      </c>
      <c r="M249" s="183" t="str">
        <f t="shared" si="10"/>
        <v/>
      </c>
      <c r="O249" s="183" t="str">
        <f t="shared" si="11"/>
        <v/>
      </c>
    </row>
    <row r="250" spans="1:16" x14ac:dyDescent="0.25">
      <c r="A250" s="1" t="s">
        <v>241</v>
      </c>
      <c r="E250" s="183" t="str">
        <f t="shared" si="6"/>
        <v/>
      </c>
      <c r="G250" s="183" t="str">
        <f t="shared" si="7"/>
        <v/>
      </c>
      <c r="I250" s="183" t="str">
        <f t="shared" si="8"/>
        <v/>
      </c>
      <c r="K250" s="183" t="str">
        <f t="shared" si="9"/>
        <v/>
      </c>
      <c r="M250" s="183" t="str">
        <f t="shared" si="10"/>
        <v/>
      </c>
      <c r="O250" s="183" t="str">
        <f t="shared" si="11"/>
        <v/>
      </c>
    </row>
    <row r="251" spans="1:16" x14ac:dyDescent="0.25">
      <c r="A251" s="1" t="s">
        <v>242</v>
      </c>
      <c r="E251" s="183" t="str">
        <f t="shared" si="6"/>
        <v/>
      </c>
      <c r="F251" s="184" t="str">
        <f>CONCATENATE(E240,E241,E242,E243,E244,E245,E246,E247,E248,E249,E250,E251)</f>
        <v/>
      </c>
      <c r="G251" s="183" t="str">
        <f t="shared" si="7"/>
        <v/>
      </c>
      <c r="H251" s="184" t="str">
        <f>CONCATENATE(G240,G241,G242,G243,G244,G245,G246,G247,G248,G249,G250,G251)</f>
        <v/>
      </c>
      <c r="I251" s="183" t="str">
        <f t="shared" si="8"/>
        <v/>
      </c>
      <c r="J251" s="184" t="str">
        <f>CONCATENATE(I240,I241,I242,I243,I244,I245,I246,I247,I248,I249,I250,I251)</f>
        <v/>
      </c>
      <c r="K251" s="183" t="str">
        <f t="shared" si="9"/>
        <v/>
      </c>
      <c r="L251" s="184" t="str">
        <f>CONCATENATE(K240,K241,K242,K243,K244,K245,K246,K247,K248,K249,K250,K251)</f>
        <v/>
      </c>
      <c r="M251" s="183" t="str">
        <f t="shared" si="10"/>
        <v/>
      </c>
      <c r="N251" s="184" t="str">
        <f>CONCATENATE(M240,M241,M242,M243,M244,M245,M246,M247,M248,M249,M250,M251)</f>
        <v/>
      </c>
      <c r="O251" s="183" t="str">
        <f t="shared" si="11"/>
        <v/>
      </c>
      <c r="P251" s="184" t="str">
        <f>CONCATENATE(O240,O241,O242,O243,O244,O245,O246,O247,O248,O249,O250,O251)</f>
        <v/>
      </c>
    </row>
    <row r="252" spans="1:16" x14ac:dyDescent="0.25">
      <c r="A252" s="1" t="s">
        <v>243</v>
      </c>
      <c r="E252" s="162"/>
    </row>
    <row r="253" spans="1:16" x14ac:dyDescent="0.25">
      <c r="F253" s="185" t="str">
        <f>CONCATENATE(F219,F239,F251)</f>
        <v/>
      </c>
      <c r="H253" s="185" t="str">
        <f>CONCATENATE(H219,H239,H251)</f>
        <v/>
      </c>
      <c r="J253" s="185" t="str">
        <f>CONCATENATE(J219,J239,J251)</f>
        <v/>
      </c>
      <c r="L253" s="185" t="str">
        <f>CONCATENATE(L219,L239,L251)</f>
        <v/>
      </c>
      <c r="N253" s="185" t="str">
        <f>CONCATENATE(N219,N239,N251)</f>
        <v/>
      </c>
      <c r="P253" s="185" t="str">
        <f>CONCATENATE(P219,P239,P251)</f>
        <v/>
      </c>
    </row>
    <row r="254" spans="1:16" x14ac:dyDescent="0.25">
      <c r="F254" s="186" t="str">
        <f>IF(F253="","",E199&amp;F253&amp;CHAR(10))</f>
        <v/>
      </c>
      <c r="H254" s="186" t="str">
        <f>IF(H253="","",G199&amp;H253&amp;CHAR(10))</f>
        <v/>
      </c>
      <c r="J254" s="186" t="str">
        <f>IF(J253="","",I199&amp;J253&amp;CHAR(10))</f>
        <v/>
      </c>
      <c r="L254" s="186" t="str">
        <f>IF(L253="","",K199&amp;L253&amp;CHAR(10))</f>
        <v/>
      </c>
      <c r="N254" s="186" t="str">
        <f>IF(N253="","",M199&amp;N253&amp;CHAR(10))</f>
        <v/>
      </c>
      <c r="P254" s="186" t="str">
        <f>IF(P253="","",O199&amp;P253&amp;CHAR(10))</f>
        <v/>
      </c>
    </row>
  </sheetData>
  <mergeCells count="1">
    <mergeCell ref="G15:K19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0" tint="-0.499984740745262"/>
  </sheetPr>
  <dimension ref="A1:T254"/>
  <sheetViews>
    <sheetView zoomScale="85" zoomScaleNormal="85" workbookViewId="0">
      <selection activeCell="E4" sqref="E4"/>
    </sheetView>
  </sheetViews>
  <sheetFormatPr defaultColWidth="11.44140625" defaultRowHeight="13.2" x14ac:dyDescent="0.25"/>
  <cols>
    <col min="1" max="1" width="50" style="1" customWidth="1"/>
    <col min="2" max="2" width="3.6640625" style="1" customWidth="1"/>
    <col min="3" max="3" width="16.33203125" style="1" customWidth="1"/>
    <col min="4" max="4" width="3.6640625" style="1" customWidth="1"/>
    <col min="5" max="5" width="17.33203125" style="1" bestFit="1" customWidth="1"/>
    <col min="6" max="6" width="16.33203125" style="1" customWidth="1"/>
    <col min="7" max="7" width="17.88671875" style="1" bestFit="1" customWidth="1"/>
    <col min="8" max="11" width="16.33203125" style="1" customWidth="1"/>
    <col min="12" max="12" width="3.6640625" style="1" customWidth="1"/>
    <col min="13" max="13" width="19.6640625" style="1" customWidth="1"/>
    <col min="14" max="14" width="15.33203125" style="1" bestFit="1" customWidth="1"/>
    <col min="15" max="15" width="3.6640625" style="1" customWidth="1"/>
    <col min="16" max="16" width="19.44140625" style="1" bestFit="1" customWidth="1"/>
    <col min="17" max="17" width="15.33203125" style="1" bestFit="1" customWidth="1"/>
    <col min="18" max="18" width="3.6640625" style="1" customWidth="1"/>
    <col min="19" max="19" width="15.6640625" style="1" customWidth="1"/>
    <col min="20" max="20" width="15.33203125" style="1" bestFit="1" customWidth="1"/>
    <col min="21" max="21" width="3.6640625" style="1" customWidth="1"/>
    <col min="22" max="22" width="11.44140625" style="1" customWidth="1"/>
    <col min="23" max="23" width="3.6640625" style="1" customWidth="1"/>
    <col min="24" max="29" width="11.44140625" style="1" customWidth="1"/>
    <col min="30" max="30" width="3.6640625" style="1" customWidth="1"/>
    <col min="31" max="36" width="11.44140625" style="1" customWidth="1"/>
    <col min="37" max="37" width="3.6640625" style="1" customWidth="1"/>
    <col min="38" max="43" width="11.44140625" style="1" customWidth="1"/>
    <col min="44" max="44" width="3.6640625" style="1" customWidth="1"/>
    <col min="45" max="48" width="11.44140625" style="1" customWidth="1"/>
    <col min="49" max="51" width="3.6640625" style="1" customWidth="1"/>
    <col min="52" max="52" width="11.44140625" style="1" customWidth="1"/>
    <col min="53" max="53" width="3.6640625" style="1" customWidth="1"/>
    <col min="54" max="59" width="11.44140625" style="1" customWidth="1"/>
    <col min="60" max="60" width="3.6640625" style="1" customWidth="1"/>
    <col min="61" max="66" width="11.44140625" style="1" customWidth="1"/>
    <col min="67" max="67" width="3.6640625" style="1" customWidth="1"/>
    <col min="68" max="73" width="11.44140625" style="1" customWidth="1"/>
    <col min="74" max="74" width="3.6640625" style="1" customWidth="1"/>
    <col min="75" max="16384" width="11.44140625" style="1"/>
  </cols>
  <sheetData>
    <row r="1" spans="1:20" ht="15.75" customHeight="1" x14ac:dyDescent="0.3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0" ht="12.75" customHeight="1" x14ac:dyDescent="0.25"/>
    <row r="3" spans="1:20" x14ac:dyDescent="0.25">
      <c r="A3" s="12" t="s">
        <v>0</v>
      </c>
      <c r="C3" s="161" t="e">
        <f>#REF!</f>
        <v>#REF!</v>
      </c>
    </row>
    <row r="4" spans="1:20" x14ac:dyDescent="0.25">
      <c r="A4" s="12" t="s">
        <v>1</v>
      </c>
      <c r="C4" s="161" t="e">
        <f>#REF!</f>
        <v>#REF!</v>
      </c>
    </row>
    <row r="5" spans="1:20" x14ac:dyDescent="0.25">
      <c r="A5" s="13" t="s">
        <v>2</v>
      </c>
      <c r="C5" s="161" t="e">
        <f>#REF!</f>
        <v>#REF!</v>
      </c>
    </row>
    <row r="6" spans="1:20" x14ac:dyDescent="0.25">
      <c r="A6" s="13" t="s">
        <v>3</v>
      </c>
      <c r="C6" s="161" t="e">
        <f>#REF!</f>
        <v>#REF!</v>
      </c>
    </row>
    <row r="7" spans="1:20" ht="12.75" customHeight="1" x14ac:dyDescent="0.25">
      <c r="A7" s="13" t="s">
        <v>245</v>
      </c>
      <c r="C7" s="161" t="s">
        <v>261</v>
      </c>
    </row>
    <row r="8" spans="1:20" ht="12.75" customHeight="1" x14ac:dyDescent="0.25"/>
    <row r="9" spans="1:20" ht="12.75" customHeight="1" x14ac:dyDescent="0.25"/>
    <row r="10" spans="1:20" ht="21" customHeight="1" x14ac:dyDescent="0.25">
      <c r="C10" s="194" t="s">
        <v>254</v>
      </c>
      <c r="D10" s="194"/>
      <c r="E10" s="194"/>
      <c r="F10" s="19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ht="12.75" customHeight="1" x14ac:dyDescent="0.25"/>
    <row r="12" spans="1:20" ht="12.75" customHeight="1" thickBot="1" x14ac:dyDescent="0.3">
      <c r="C12" s="25"/>
      <c r="D12" s="25"/>
      <c r="M12" s="51" t="s">
        <v>135</v>
      </c>
      <c r="N12" s="51" t="s">
        <v>136</v>
      </c>
      <c r="P12" s="51" t="s">
        <v>135</v>
      </c>
      <c r="Q12" s="51" t="s">
        <v>137</v>
      </c>
    </row>
    <row r="13" spans="1:20" x14ac:dyDescent="0.25">
      <c r="C13" s="28" t="s">
        <v>50</v>
      </c>
      <c r="D13" s="25"/>
      <c r="E13" s="29" t="s">
        <v>138</v>
      </c>
      <c r="F13" s="30"/>
      <c r="G13" s="30"/>
      <c r="H13" s="31"/>
      <c r="I13" s="31"/>
      <c r="J13" s="31"/>
      <c r="K13" s="32"/>
      <c r="M13" s="29" t="s">
        <v>139</v>
      </c>
      <c r="N13" s="32"/>
      <c r="P13" s="29" t="s">
        <v>138</v>
      </c>
      <c r="Q13" s="32"/>
      <c r="S13" s="29" t="s">
        <v>140</v>
      </c>
      <c r="T13" s="32"/>
    </row>
    <row r="14" spans="1:20" x14ac:dyDescent="0.25">
      <c r="C14" s="33"/>
      <c r="D14" s="25"/>
      <c r="E14" s="34" t="s">
        <v>141</v>
      </c>
      <c r="F14" s="35"/>
      <c r="G14" s="35"/>
      <c r="H14" s="36"/>
      <c r="I14" s="36"/>
      <c r="J14" s="36"/>
      <c r="K14" s="37"/>
      <c r="M14" s="34" t="s">
        <v>127</v>
      </c>
      <c r="N14" s="37"/>
      <c r="P14" s="34" t="s">
        <v>128</v>
      </c>
      <c r="Q14" s="37"/>
      <c r="S14" s="34"/>
      <c r="T14" s="37"/>
    </row>
    <row r="15" spans="1:20" ht="12.75" customHeight="1" x14ac:dyDescent="0.25">
      <c r="C15" s="9"/>
      <c r="D15" s="25"/>
      <c r="E15" s="38"/>
      <c r="F15" s="2"/>
      <c r="G15" s="271" t="str">
        <f>CONCATENATE(F254,H254,J254,L254,N254,P254)</f>
        <v/>
      </c>
      <c r="H15" s="271"/>
      <c r="I15" s="271"/>
      <c r="J15" s="271"/>
      <c r="K15" s="272"/>
      <c r="M15" s="38"/>
      <c r="N15" s="3"/>
      <c r="P15" s="38"/>
      <c r="Q15" s="3"/>
      <c r="S15" s="38"/>
      <c r="T15" s="3"/>
    </row>
    <row r="16" spans="1:20" ht="12.75" customHeight="1" x14ac:dyDescent="0.25">
      <c r="A16" s="19" t="s">
        <v>119</v>
      </c>
      <c r="C16" s="39"/>
      <c r="D16" s="25"/>
      <c r="E16" s="165">
        <f>'Hydro Normal'!E16</f>
        <v>0</v>
      </c>
      <c r="F16"/>
      <c r="G16" s="271"/>
      <c r="H16" s="271"/>
      <c r="I16" s="271"/>
      <c r="J16" s="271"/>
      <c r="K16" s="272"/>
      <c r="M16" s="165">
        <f>'Hydro Normal'!M16</f>
        <v>0</v>
      </c>
      <c r="N16" s="40"/>
      <c r="P16" s="165">
        <f>'Hydro Normal'!P16</f>
        <v>0</v>
      </c>
      <c r="Q16" s="40"/>
      <c r="S16" s="165">
        <f>'Hydro Normal'!S16</f>
        <v>0</v>
      </c>
      <c r="T16" s="40"/>
    </row>
    <row r="17" spans="1:20" ht="12.75" customHeight="1" x14ac:dyDescent="0.25">
      <c r="A17" s="20" t="s">
        <v>142</v>
      </c>
      <c r="C17" s="41"/>
      <c r="D17" s="25"/>
      <c r="E17" s="166">
        <f>'Hydro Normal'!E17</f>
        <v>0</v>
      </c>
      <c r="F17"/>
      <c r="G17" s="271"/>
      <c r="H17" s="271"/>
      <c r="I17" s="271"/>
      <c r="J17" s="271"/>
      <c r="K17" s="272"/>
      <c r="M17" s="166">
        <f>'Hydro Normal'!M17</f>
        <v>0</v>
      </c>
      <c r="N17" s="40"/>
      <c r="P17" s="166">
        <f>'Hydro Normal'!P17</f>
        <v>0</v>
      </c>
      <c r="Q17" s="40"/>
      <c r="S17" s="166">
        <f>'Hydro Normal'!S17</f>
        <v>0</v>
      </c>
      <c r="T17" s="40"/>
    </row>
    <row r="18" spans="1:20" ht="12.75" customHeight="1" x14ac:dyDescent="0.25">
      <c r="A18" s="20" t="s">
        <v>129</v>
      </c>
      <c r="C18" s="164">
        <f>'Hydro Normal'!C18</f>
        <v>0</v>
      </c>
      <c r="D18" s="25"/>
      <c r="E18" s="166">
        <f>'Hydro Normal'!E18</f>
        <v>0</v>
      </c>
      <c r="F18"/>
      <c r="G18" s="271"/>
      <c r="H18" s="271"/>
      <c r="I18" s="271"/>
      <c r="J18" s="271"/>
      <c r="K18" s="272"/>
      <c r="M18" s="166">
        <f>'Hydro Normal'!M18</f>
        <v>0</v>
      </c>
      <c r="N18" s="3"/>
      <c r="P18" s="166">
        <f>'Hydro Normal'!P18</f>
        <v>0</v>
      </c>
      <c r="Q18" s="3"/>
      <c r="S18" s="166">
        <f>'Hydro Normal'!S18</f>
        <v>0</v>
      </c>
      <c r="T18" s="3"/>
    </row>
    <row r="19" spans="1:20" ht="12.75" customHeight="1" thickBot="1" x14ac:dyDescent="0.3">
      <c r="A19" s="21"/>
      <c r="C19" s="42"/>
      <c r="D19" s="25"/>
      <c r="E19" s="43"/>
      <c r="F19" s="44"/>
      <c r="G19" s="273"/>
      <c r="H19" s="273"/>
      <c r="I19" s="273"/>
      <c r="J19" s="273"/>
      <c r="K19" s="274"/>
      <c r="M19" s="43"/>
      <c r="N19" s="4"/>
      <c r="P19" s="43"/>
      <c r="Q19" s="4"/>
      <c r="S19" s="43"/>
      <c r="T19" s="4"/>
    </row>
    <row r="20" spans="1:20" ht="12.75" customHeight="1" x14ac:dyDescent="0.25">
      <c r="A20" s="21"/>
    </row>
    <row r="21" spans="1:20" ht="12.75" customHeight="1" thickBot="1" x14ac:dyDescent="0.3">
      <c r="A21" s="21"/>
    </row>
    <row r="22" spans="1:20" ht="12.75" customHeight="1" thickBot="1" x14ac:dyDescent="0.3">
      <c r="A22" s="21"/>
      <c r="C22" s="5" t="s">
        <v>50</v>
      </c>
      <c r="E22" s="6" t="s">
        <v>125</v>
      </c>
      <c r="F22" s="45"/>
      <c r="G22" s="45"/>
      <c r="H22" s="7"/>
      <c r="I22" s="7"/>
      <c r="J22" s="7"/>
      <c r="K22" s="8"/>
      <c r="L22" s="25"/>
      <c r="M22" s="6" t="s">
        <v>143</v>
      </c>
      <c r="N22" s="8"/>
      <c r="P22" s="6" t="s">
        <v>144</v>
      </c>
      <c r="Q22" s="8"/>
      <c r="S22" s="29" t="s">
        <v>140</v>
      </c>
      <c r="T22" s="8"/>
    </row>
    <row r="23" spans="1:20" ht="12.75" customHeight="1" x14ac:dyDescent="0.25">
      <c r="A23" s="21"/>
      <c r="C23" s="9"/>
      <c r="E23" s="179" t="str">
        <f>IF(SUM(F29:F81)-E81+E29&lt;SUM(H29:H81)*24*7/1000,"Inflow, reservoir levels, and Min Generation do not balance","")</f>
        <v/>
      </c>
      <c r="F23" s="2"/>
      <c r="G23" s="2"/>
      <c r="H23" s="2"/>
      <c r="I23" s="2"/>
      <c r="J23" s="2"/>
      <c r="K23" s="3"/>
      <c r="L23" s="25"/>
      <c r="M23" s="46"/>
      <c r="N23" s="3"/>
      <c r="P23" s="46"/>
      <c r="Q23" s="3"/>
      <c r="S23" s="46"/>
      <c r="T23" s="3"/>
    </row>
    <row r="24" spans="1:20" ht="21" customHeight="1" thickBot="1" x14ac:dyDescent="0.3">
      <c r="C24" s="9"/>
      <c r="E24" s="163" t="str">
        <f>IF(SUM(I29:I81)&gt;0,IF(SUM(F29:F81)-E81+E29-0.25*$E$17*8904&gt;SUM(I29:I81)*24*7/1000,IF(COUNTBLANK(I29:I81)=0,"Inflow, reservoir levels, and Max Generation do not balance and will result in spilled energy",""),""),"")</f>
        <v/>
      </c>
      <c r="F24" s="26"/>
      <c r="G24" s="26"/>
      <c r="H24" s="2"/>
      <c r="I24" s="2"/>
      <c r="J24" s="2"/>
      <c r="K24" s="3"/>
      <c r="L24" s="2"/>
      <c r="M24" s="47"/>
      <c r="N24" s="3"/>
      <c r="P24" s="47"/>
      <c r="Q24" s="3"/>
      <c r="S24" s="47"/>
      <c r="T24" s="3"/>
    </row>
    <row r="25" spans="1:20" ht="12.75" customHeight="1" x14ac:dyDescent="0.25">
      <c r="C25" s="48" t="s">
        <v>51</v>
      </c>
      <c r="D25" s="22"/>
      <c r="E25" s="48"/>
      <c r="F25" s="48"/>
      <c r="G25" s="49"/>
      <c r="H25" s="49"/>
      <c r="I25" s="49"/>
      <c r="J25" s="49"/>
      <c r="K25" s="49"/>
      <c r="L25" s="2"/>
      <c r="M25" s="48"/>
      <c r="N25" s="49"/>
      <c r="P25" s="48"/>
      <c r="Q25" s="49"/>
      <c r="S25" s="48"/>
      <c r="T25" s="49"/>
    </row>
    <row r="26" spans="1:20" x14ac:dyDescent="0.25">
      <c r="C26" s="23" t="s">
        <v>120</v>
      </c>
      <c r="D26" s="22"/>
      <c r="E26" s="23" t="s">
        <v>130</v>
      </c>
      <c r="F26" s="50" t="s">
        <v>131</v>
      </c>
      <c r="G26" s="50" t="s">
        <v>132</v>
      </c>
      <c r="H26" s="50" t="s">
        <v>121</v>
      </c>
      <c r="I26" s="50" t="s">
        <v>122</v>
      </c>
      <c r="J26" s="50" t="s">
        <v>133</v>
      </c>
      <c r="K26" s="50" t="s">
        <v>133</v>
      </c>
      <c r="L26" s="2"/>
      <c r="M26" s="23" t="s">
        <v>131</v>
      </c>
      <c r="N26" s="50" t="s">
        <v>121</v>
      </c>
      <c r="P26" s="23" t="s">
        <v>131</v>
      </c>
      <c r="Q26" s="50" t="s">
        <v>121</v>
      </c>
      <c r="S26" s="23" t="s">
        <v>131</v>
      </c>
      <c r="T26" s="50" t="s">
        <v>121</v>
      </c>
    </row>
    <row r="27" spans="1:20" x14ac:dyDescent="0.25">
      <c r="C27" s="23"/>
      <c r="D27" s="22"/>
      <c r="E27" s="23"/>
      <c r="F27" s="50"/>
      <c r="G27" s="50"/>
      <c r="H27" s="50"/>
      <c r="I27" s="50"/>
      <c r="J27" s="50"/>
      <c r="K27" s="50"/>
      <c r="L27" s="2"/>
      <c r="M27" s="23"/>
      <c r="N27" s="50"/>
      <c r="P27" s="23"/>
      <c r="Q27" s="50"/>
      <c r="S27" s="23"/>
      <c r="T27" s="50"/>
    </row>
    <row r="28" spans="1:20" x14ac:dyDescent="0.25">
      <c r="C28" s="24" t="s">
        <v>52</v>
      </c>
      <c r="D28" s="22"/>
      <c r="E28" s="24" t="s">
        <v>52</v>
      </c>
      <c r="F28" s="52" t="s">
        <v>145</v>
      </c>
      <c r="G28" s="52" t="s">
        <v>145</v>
      </c>
      <c r="H28" s="24" t="s">
        <v>53</v>
      </c>
      <c r="I28" s="24" t="s">
        <v>53</v>
      </c>
      <c r="J28" s="52" t="s">
        <v>145</v>
      </c>
      <c r="K28" s="24" t="s">
        <v>53</v>
      </c>
      <c r="L28" s="2"/>
      <c r="M28" s="24" t="s">
        <v>52</v>
      </c>
      <c r="N28" s="24" t="s">
        <v>53</v>
      </c>
      <c r="P28" s="24" t="s">
        <v>52</v>
      </c>
      <c r="Q28" s="24" t="s">
        <v>53</v>
      </c>
      <c r="S28" s="24" t="s">
        <v>52</v>
      </c>
      <c r="T28" s="24" t="s">
        <v>53</v>
      </c>
    </row>
    <row r="29" spans="1:20" ht="13.8" x14ac:dyDescent="0.25">
      <c r="A29" s="190" t="s">
        <v>246</v>
      </c>
      <c r="C29" s="59"/>
      <c r="D29" s="60"/>
      <c r="E29" s="59"/>
      <c r="F29" s="59"/>
      <c r="G29" s="159"/>
      <c r="H29" s="167"/>
      <c r="I29" s="167"/>
      <c r="J29" s="168"/>
      <c r="K29" s="167"/>
      <c r="L29" s="2"/>
      <c r="M29" s="59"/>
      <c r="N29" s="10"/>
      <c r="P29" s="59"/>
      <c r="Q29" s="10"/>
      <c r="S29" s="59"/>
      <c r="T29" s="10"/>
    </row>
    <row r="30" spans="1:20" x14ac:dyDescent="0.25">
      <c r="A30" s="11" t="s">
        <v>54</v>
      </c>
      <c r="C30" s="59"/>
      <c r="D30" s="60"/>
      <c r="E30" s="187"/>
      <c r="F30" s="59"/>
      <c r="G30" s="172"/>
      <c r="H30" s="167"/>
      <c r="I30" s="167"/>
      <c r="J30" s="168"/>
      <c r="K30" s="167"/>
      <c r="L30" s="2"/>
      <c r="M30" s="59"/>
      <c r="N30" s="10"/>
      <c r="P30" s="59"/>
      <c r="Q30" s="10"/>
      <c r="S30" s="59"/>
      <c r="T30" s="10"/>
    </row>
    <row r="31" spans="1:20" x14ac:dyDescent="0.25">
      <c r="A31" s="11" t="s">
        <v>55</v>
      </c>
      <c r="C31" s="59"/>
      <c r="D31" s="60"/>
      <c r="E31" s="187"/>
      <c r="F31" s="59"/>
      <c r="G31" s="172"/>
      <c r="H31" s="167"/>
      <c r="I31" s="167"/>
      <c r="J31" s="168"/>
      <c r="K31" s="167"/>
      <c r="L31" s="2"/>
      <c r="M31" s="59"/>
      <c r="N31" s="10"/>
      <c r="P31" s="59"/>
      <c r="Q31" s="10"/>
      <c r="S31" s="59"/>
      <c r="T31" s="10"/>
    </row>
    <row r="32" spans="1:20" x14ac:dyDescent="0.25">
      <c r="A32" s="11" t="s">
        <v>56</v>
      </c>
      <c r="C32" s="59"/>
      <c r="D32" s="60"/>
      <c r="E32" s="187"/>
      <c r="F32" s="59"/>
      <c r="G32" s="172"/>
      <c r="H32" s="167"/>
      <c r="I32" s="167"/>
      <c r="J32" s="168"/>
      <c r="K32" s="167"/>
      <c r="L32" s="2"/>
      <c r="M32" s="59"/>
      <c r="N32" s="10"/>
      <c r="P32" s="59"/>
      <c r="Q32" s="10"/>
      <c r="S32" s="59"/>
      <c r="T32" s="10"/>
    </row>
    <row r="33" spans="1:20" x14ac:dyDescent="0.25">
      <c r="A33" s="11" t="s">
        <v>57</v>
      </c>
      <c r="C33" s="59"/>
      <c r="D33" s="60"/>
      <c r="E33" s="187"/>
      <c r="F33" s="59"/>
      <c r="G33" s="172"/>
      <c r="H33" s="167"/>
      <c r="I33" s="167"/>
      <c r="J33" s="168"/>
      <c r="K33" s="167"/>
      <c r="L33" s="2"/>
      <c r="M33" s="59"/>
      <c r="N33" s="10"/>
      <c r="P33" s="59"/>
      <c r="Q33" s="10"/>
      <c r="S33" s="59"/>
      <c r="T33" s="10"/>
    </row>
    <row r="34" spans="1:20" x14ac:dyDescent="0.25">
      <c r="A34" s="11" t="s">
        <v>58</v>
      </c>
      <c r="C34" s="59"/>
      <c r="D34" s="60"/>
      <c r="E34" s="187"/>
      <c r="F34" s="59"/>
      <c r="G34" s="172"/>
      <c r="H34" s="167"/>
      <c r="I34" s="167"/>
      <c r="J34" s="168"/>
      <c r="K34" s="167"/>
      <c r="L34" s="2"/>
      <c r="M34" s="59"/>
      <c r="N34" s="10"/>
      <c r="P34" s="59"/>
      <c r="Q34" s="10"/>
      <c r="S34" s="59"/>
      <c r="T34" s="10"/>
    </row>
    <row r="35" spans="1:20" x14ac:dyDescent="0.25">
      <c r="A35" s="11" t="s">
        <v>59</v>
      </c>
      <c r="C35" s="59"/>
      <c r="D35" s="60"/>
      <c r="E35" s="187"/>
      <c r="F35" s="59"/>
      <c r="G35" s="172"/>
      <c r="H35" s="167"/>
      <c r="I35" s="167"/>
      <c r="J35" s="168"/>
      <c r="K35" s="167"/>
      <c r="L35" s="2"/>
      <c r="M35" s="59"/>
      <c r="N35" s="10"/>
      <c r="P35" s="59"/>
      <c r="Q35" s="10"/>
      <c r="S35" s="59"/>
      <c r="T35" s="10"/>
    </row>
    <row r="36" spans="1:20" x14ac:dyDescent="0.25">
      <c r="A36" s="11" t="s">
        <v>60</v>
      </c>
      <c r="C36" s="59"/>
      <c r="D36" s="60"/>
      <c r="E36" s="187"/>
      <c r="F36" s="59"/>
      <c r="G36" s="172"/>
      <c r="H36" s="167"/>
      <c r="I36" s="167"/>
      <c r="J36" s="168"/>
      <c r="K36" s="167"/>
      <c r="L36" s="2"/>
      <c r="M36" s="59"/>
      <c r="N36" s="10"/>
      <c r="P36" s="59"/>
      <c r="Q36" s="10"/>
      <c r="S36" s="59"/>
      <c r="T36" s="10"/>
    </row>
    <row r="37" spans="1:20" x14ac:dyDescent="0.25">
      <c r="A37" s="11" t="s">
        <v>61</v>
      </c>
      <c r="C37" s="59"/>
      <c r="D37" s="60"/>
      <c r="E37" s="187"/>
      <c r="F37" s="59"/>
      <c r="G37" s="172"/>
      <c r="H37" s="167"/>
      <c r="I37" s="167"/>
      <c r="J37" s="168"/>
      <c r="K37" s="167"/>
      <c r="L37" s="2"/>
      <c r="M37" s="59"/>
      <c r="N37" s="10"/>
      <c r="P37" s="59"/>
      <c r="Q37" s="10"/>
      <c r="S37" s="59"/>
      <c r="T37" s="10"/>
    </row>
    <row r="38" spans="1:20" x14ac:dyDescent="0.25">
      <c r="A38" s="11" t="s">
        <v>62</v>
      </c>
      <c r="C38" s="59"/>
      <c r="D38" s="60"/>
      <c r="E38" s="187"/>
      <c r="F38" s="59"/>
      <c r="G38" s="172"/>
      <c r="H38" s="167"/>
      <c r="I38" s="167"/>
      <c r="J38" s="168"/>
      <c r="K38" s="167"/>
      <c r="L38" s="2"/>
      <c r="M38" s="59"/>
      <c r="N38" s="10"/>
      <c r="P38" s="59"/>
      <c r="Q38" s="10"/>
      <c r="S38" s="59"/>
      <c r="T38" s="10"/>
    </row>
    <row r="39" spans="1:20" x14ac:dyDescent="0.25">
      <c r="A39" s="11" t="s">
        <v>63</v>
      </c>
      <c r="C39" s="59"/>
      <c r="D39" s="60"/>
      <c r="E39" s="187"/>
      <c r="F39" s="59"/>
      <c r="G39" s="172"/>
      <c r="H39" s="167"/>
      <c r="I39" s="167"/>
      <c r="J39" s="168"/>
      <c r="K39" s="167"/>
      <c r="L39" s="2"/>
      <c r="M39" s="59"/>
      <c r="N39" s="10"/>
      <c r="P39" s="59"/>
      <c r="Q39" s="10"/>
      <c r="S39" s="59"/>
      <c r="T39" s="10"/>
    </row>
    <row r="40" spans="1:20" x14ac:dyDescent="0.25">
      <c r="A40" s="11" t="s">
        <v>64</v>
      </c>
      <c r="C40" s="59"/>
      <c r="D40" s="60"/>
      <c r="E40" s="187"/>
      <c r="F40" s="59"/>
      <c r="G40" s="172"/>
      <c r="H40" s="167"/>
      <c r="I40" s="167"/>
      <c r="J40" s="168"/>
      <c r="K40" s="167"/>
      <c r="L40" s="2"/>
      <c r="M40" s="59"/>
      <c r="N40" s="10"/>
      <c r="P40" s="59"/>
      <c r="Q40" s="10"/>
      <c r="S40" s="59"/>
      <c r="T40" s="10"/>
    </row>
    <row r="41" spans="1:20" x14ac:dyDescent="0.25">
      <c r="A41" s="11" t="s">
        <v>65</v>
      </c>
      <c r="C41" s="59"/>
      <c r="D41" s="60"/>
      <c r="E41" s="187"/>
      <c r="F41" s="59"/>
      <c r="G41" s="172"/>
      <c r="H41" s="167"/>
      <c r="I41" s="167"/>
      <c r="J41" s="168"/>
      <c r="K41" s="167"/>
      <c r="L41" s="2"/>
      <c r="M41" s="59"/>
      <c r="N41" s="10"/>
      <c r="P41" s="59"/>
      <c r="Q41" s="10"/>
      <c r="S41" s="59"/>
      <c r="T41" s="10"/>
    </row>
    <row r="42" spans="1:20" x14ac:dyDescent="0.25">
      <c r="A42" s="11" t="s">
        <v>66</v>
      </c>
      <c r="C42" s="59"/>
      <c r="D42" s="60"/>
      <c r="E42" s="187"/>
      <c r="F42" s="59"/>
      <c r="G42" s="172"/>
      <c r="H42" s="167"/>
      <c r="I42" s="167"/>
      <c r="J42" s="168"/>
      <c r="K42" s="167"/>
      <c r="L42" s="2"/>
      <c r="M42" s="59"/>
      <c r="N42" s="10"/>
      <c r="P42" s="59"/>
      <c r="Q42" s="10"/>
      <c r="S42" s="59"/>
      <c r="T42" s="10"/>
    </row>
    <row r="43" spans="1:20" x14ac:dyDescent="0.25">
      <c r="A43" s="11" t="s">
        <v>67</v>
      </c>
      <c r="C43" s="59"/>
      <c r="D43" s="60"/>
      <c r="E43" s="187"/>
      <c r="F43" s="59"/>
      <c r="G43" s="172"/>
      <c r="H43" s="167"/>
      <c r="I43" s="167"/>
      <c r="J43" s="168"/>
      <c r="K43" s="167"/>
      <c r="L43" s="2"/>
      <c r="M43" s="59"/>
      <c r="N43" s="10"/>
      <c r="P43" s="59"/>
      <c r="Q43" s="10"/>
      <c r="S43" s="59"/>
      <c r="T43" s="10"/>
    </row>
    <row r="44" spans="1:20" x14ac:dyDescent="0.25">
      <c r="A44" s="11" t="s">
        <v>68</v>
      </c>
      <c r="C44" s="59"/>
      <c r="D44" s="60"/>
      <c r="E44" s="187"/>
      <c r="F44" s="59"/>
      <c r="G44" s="172"/>
      <c r="H44" s="167"/>
      <c r="I44" s="167"/>
      <c r="J44" s="168"/>
      <c r="K44" s="167"/>
      <c r="L44" s="2"/>
      <c r="M44" s="59"/>
      <c r="N44" s="10"/>
      <c r="P44" s="59"/>
      <c r="Q44" s="10"/>
      <c r="S44" s="59"/>
      <c r="T44" s="10"/>
    </row>
    <row r="45" spans="1:20" x14ac:dyDescent="0.25">
      <c r="A45" s="11" t="s">
        <v>69</v>
      </c>
      <c r="C45" s="59"/>
      <c r="D45" s="60"/>
      <c r="E45" s="187"/>
      <c r="F45" s="59"/>
      <c r="G45" s="172"/>
      <c r="H45" s="167"/>
      <c r="I45" s="167"/>
      <c r="J45" s="168"/>
      <c r="K45" s="167"/>
      <c r="L45" s="2"/>
      <c r="M45" s="59"/>
      <c r="N45" s="10"/>
      <c r="P45" s="59"/>
      <c r="Q45" s="10"/>
      <c r="S45" s="59"/>
      <c r="T45" s="10"/>
    </row>
    <row r="46" spans="1:20" x14ac:dyDescent="0.25">
      <c r="A46" s="11" t="s">
        <v>70</v>
      </c>
      <c r="C46" s="59"/>
      <c r="D46" s="60"/>
      <c r="E46" s="187"/>
      <c r="F46" s="59"/>
      <c r="G46" s="172"/>
      <c r="H46" s="167"/>
      <c r="I46" s="167"/>
      <c r="J46" s="168"/>
      <c r="K46" s="167"/>
      <c r="L46" s="2"/>
      <c r="M46" s="59"/>
      <c r="N46" s="10"/>
      <c r="P46" s="59"/>
      <c r="Q46" s="10"/>
      <c r="S46" s="59"/>
      <c r="T46" s="10"/>
    </row>
    <row r="47" spans="1:20" x14ac:dyDescent="0.25">
      <c r="A47" s="11" t="s">
        <v>71</v>
      </c>
      <c r="C47" s="59"/>
      <c r="D47" s="60"/>
      <c r="E47" s="187"/>
      <c r="F47" s="59"/>
      <c r="G47" s="172"/>
      <c r="H47" s="167"/>
      <c r="I47" s="167"/>
      <c r="J47" s="168"/>
      <c r="K47" s="167"/>
      <c r="L47" s="2"/>
      <c r="M47" s="59"/>
      <c r="N47" s="10"/>
      <c r="P47" s="59"/>
      <c r="Q47" s="10"/>
      <c r="S47" s="59"/>
      <c r="T47" s="10"/>
    </row>
    <row r="48" spans="1:20" x14ac:dyDescent="0.25">
      <c r="A48" s="11" t="s">
        <v>72</v>
      </c>
      <c r="C48" s="59"/>
      <c r="D48" s="60"/>
      <c r="E48" s="187"/>
      <c r="F48" s="59"/>
      <c r="G48" s="172"/>
      <c r="H48" s="167"/>
      <c r="I48" s="167"/>
      <c r="J48" s="168"/>
      <c r="K48" s="167"/>
      <c r="L48" s="2"/>
      <c r="M48" s="59"/>
      <c r="N48" s="10"/>
      <c r="P48" s="59"/>
      <c r="Q48" s="10"/>
      <c r="S48" s="59"/>
      <c r="T48" s="10"/>
    </row>
    <row r="49" spans="1:20" x14ac:dyDescent="0.25">
      <c r="A49" s="11" t="s">
        <v>73</v>
      </c>
      <c r="C49" s="59"/>
      <c r="D49" s="60"/>
      <c r="E49" s="187"/>
      <c r="F49" s="59"/>
      <c r="G49" s="172"/>
      <c r="H49" s="167"/>
      <c r="I49" s="167"/>
      <c r="J49" s="168"/>
      <c r="K49" s="167"/>
      <c r="L49" s="2"/>
      <c r="M49" s="59"/>
      <c r="N49" s="10"/>
      <c r="P49" s="59"/>
      <c r="Q49" s="10"/>
      <c r="S49" s="59"/>
      <c r="T49" s="10"/>
    </row>
    <row r="50" spans="1:20" x14ac:dyDescent="0.25">
      <c r="A50" s="11" t="s">
        <v>74</v>
      </c>
      <c r="C50" s="59"/>
      <c r="D50" s="60"/>
      <c r="E50" s="187"/>
      <c r="F50" s="59"/>
      <c r="G50" s="172"/>
      <c r="H50" s="167"/>
      <c r="I50" s="167"/>
      <c r="J50" s="168"/>
      <c r="K50" s="167"/>
      <c r="L50" s="2"/>
      <c r="M50" s="59"/>
      <c r="N50" s="10"/>
      <c r="P50" s="59"/>
      <c r="Q50" s="10"/>
      <c r="S50" s="59"/>
      <c r="T50" s="10"/>
    </row>
    <row r="51" spans="1:20" x14ac:dyDescent="0.25">
      <c r="A51" s="11" t="s">
        <v>75</v>
      </c>
      <c r="C51" s="59"/>
      <c r="D51" s="60"/>
      <c r="E51" s="187"/>
      <c r="F51" s="59"/>
      <c r="G51" s="172"/>
      <c r="H51" s="167"/>
      <c r="I51" s="167"/>
      <c r="J51" s="168"/>
      <c r="K51" s="167"/>
      <c r="L51" s="2"/>
      <c r="M51" s="59"/>
      <c r="N51" s="10"/>
      <c r="P51" s="59"/>
      <c r="Q51" s="10"/>
      <c r="S51" s="59"/>
      <c r="T51" s="10"/>
    </row>
    <row r="52" spans="1:20" x14ac:dyDescent="0.25">
      <c r="A52" s="11" t="s">
        <v>76</v>
      </c>
      <c r="C52" s="59"/>
      <c r="D52" s="60"/>
      <c r="E52" s="187"/>
      <c r="F52" s="59"/>
      <c r="G52" s="172"/>
      <c r="H52" s="167"/>
      <c r="I52" s="167"/>
      <c r="J52" s="168"/>
      <c r="K52" s="167"/>
      <c r="L52" s="2"/>
      <c r="M52" s="59"/>
      <c r="N52" s="10"/>
      <c r="P52" s="59"/>
      <c r="Q52" s="10"/>
      <c r="S52" s="59"/>
      <c r="T52" s="10"/>
    </row>
    <row r="53" spans="1:20" x14ac:dyDescent="0.25">
      <c r="A53" s="11" t="s">
        <v>77</v>
      </c>
      <c r="C53" s="59"/>
      <c r="D53" s="60"/>
      <c r="E53" s="187"/>
      <c r="F53" s="59"/>
      <c r="G53" s="172"/>
      <c r="H53" s="167"/>
      <c r="I53" s="167"/>
      <c r="J53" s="168"/>
      <c r="K53" s="167"/>
      <c r="L53" s="2"/>
      <c r="M53" s="59"/>
      <c r="N53" s="10"/>
      <c r="P53" s="59"/>
      <c r="Q53" s="10"/>
      <c r="S53" s="59"/>
      <c r="T53" s="10"/>
    </row>
    <row r="54" spans="1:20" x14ac:dyDescent="0.25">
      <c r="A54" s="11" t="s">
        <v>78</v>
      </c>
      <c r="C54" s="59"/>
      <c r="D54" s="60"/>
      <c r="E54" s="187"/>
      <c r="F54" s="59"/>
      <c r="G54" s="172"/>
      <c r="H54" s="167"/>
      <c r="I54" s="167"/>
      <c r="J54" s="168"/>
      <c r="K54" s="167"/>
      <c r="L54" s="2"/>
      <c r="M54" s="59"/>
      <c r="N54" s="10"/>
      <c r="P54" s="59"/>
      <c r="Q54" s="10"/>
      <c r="S54" s="59"/>
      <c r="T54" s="10"/>
    </row>
    <row r="55" spans="1:20" x14ac:dyDescent="0.25">
      <c r="A55" s="11" t="s">
        <v>79</v>
      </c>
      <c r="C55" s="59"/>
      <c r="D55" s="60"/>
      <c r="E55" s="187"/>
      <c r="F55" s="59"/>
      <c r="G55" s="172"/>
      <c r="H55" s="167"/>
      <c r="I55" s="167"/>
      <c r="J55" s="168"/>
      <c r="K55" s="167"/>
      <c r="L55" s="2"/>
      <c r="M55" s="59"/>
      <c r="N55" s="10"/>
      <c r="P55" s="59"/>
      <c r="Q55" s="10"/>
      <c r="S55" s="59"/>
      <c r="T55" s="10"/>
    </row>
    <row r="56" spans="1:20" x14ac:dyDescent="0.25">
      <c r="A56" s="11" t="s">
        <v>80</v>
      </c>
      <c r="C56" s="59"/>
      <c r="D56" s="60"/>
      <c r="E56" s="187"/>
      <c r="F56" s="59"/>
      <c r="G56" s="172"/>
      <c r="H56" s="167"/>
      <c r="I56" s="167"/>
      <c r="J56" s="168"/>
      <c r="K56" s="167"/>
      <c r="L56" s="2"/>
      <c r="M56" s="59"/>
      <c r="N56" s="10"/>
      <c r="P56" s="59"/>
      <c r="Q56" s="10"/>
      <c r="S56" s="59"/>
      <c r="T56" s="10"/>
    </row>
    <row r="57" spans="1:20" x14ac:dyDescent="0.25">
      <c r="A57" s="11" t="s">
        <v>81</v>
      </c>
      <c r="C57" s="59"/>
      <c r="D57" s="60"/>
      <c r="E57" s="187"/>
      <c r="F57" s="59"/>
      <c r="G57" s="172"/>
      <c r="H57" s="167"/>
      <c r="I57" s="167"/>
      <c r="J57" s="168"/>
      <c r="K57" s="167"/>
      <c r="L57" s="2"/>
      <c r="M57" s="59"/>
      <c r="N57" s="10"/>
      <c r="P57" s="59"/>
      <c r="Q57" s="10"/>
      <c r="S57" s="59"/>
      <c r="T57" s="10"/>
    </row>
    <row r="58" spans="1:20" x14ac:dyDescent="0.25">
      <c r="A58" s="11" t="s">
        <v>82</v>
      </c>
      <c r="C58" s="59"/>
      <c r="D58" s="60"/>
      <c r="E58" s="187"/>
      <c r="F58" s="59"/>
      <c r="G58" s="172"/>
      <c r="H58" s="167"/>
      <c r="I58" s="167"/>
      <c r="J58" s="168"/>
      <c r="K58" s="167"/>
      <c r="L58" s="2"/>
      <c r="M58" s="59"/>
      <c r="N58" s="10"/>
      <c r="P58" s="59"/>
      <c r="Q58" s="10"/>
      <c r="S58" s="59"/>
      <c r="T58" s="10"/>
    </row>
    <row r="59" spans="1:20" x14ac:dyDescent="0.25">
      <c r="A59" s="11" t="s">
        <v>83</v>
      </c>
      <c r="C59" s="59"/>
      <c r="D59" s="60"/>
      <c r="E59" s="187"/>
      <c r="F59" s="59"/>
      <c r="G59" s="172"/>
      <c r="H59" s="167"/>
      <c r="I59" s="167"/>
      <c r="J59" s="168"/>
      <c r="K59" s="167"/>
      <c r="L59" s="2"/>
      <c r="M59" s="59"/>
      <c r="N59" s="10"/>
      <c r="P59" s="59"/>
      <c r="Q59" s="10"/>
      <c r="S59" s="59"/>
      <c r="T59" s="10"/>
    </row>
    <row r="60" spans="1:20" x14ac:dyDescent="0.25">
      <c r="A60" s="11" t="s">
        <v>84</v>
      </c>
      <c r="C60" s="59"/>
      <c r="D60" s="60"/>
      <c r="E60" s="187"/>
      <c r="F60" s="59"/>
      <c r="G60" s="172"/>
      <c r="H60" s="167"/>
      <c r="I60" s="167"/>
      <c r="J60" s="168"/>
      <c r="K60" s="167"/>
      <c r="L60" s="2"/>
      <c r="M60" s="59"/>
      <c r="N60" s="10"/>
      <c r="P60" s="59"/>
      <c r="Q60" s="10"/>
      <c r="S60" s="59"/>
      <c r="T60" s="10"/>
    </row>
    <row r="61" spans="1:20" x14ac:dyDescent="0.25">
      <c r="A61" s="11" t="s">
        <v>85</v>
      </c>
      <c r="C61" s="59"/>
      <c r="D61" s="60"/>
      <c r="E61" s="187"/>
      <c r="F61" s="59"/>
      <c r="G61" s="172"/>
      <c r="H61" s="167"/>
      <c r="I61" s="167"/>
      <c r="J61" s="168"/>
      <c r="K61" s="167"/>
      <c r="L61" s="2"/>
      <c r="M61" s="59"/>
      <c r="N61" s="10"/>
      <c r="P61" s="59"/>
      <c r="Q61" s="10"/>
      <c r="S61" s="59"/>
      <c r="T61" s="10"/>
    </row>
    <row r="62" spans="1:20" x14ac:dyDescent="0.25">
      <c r="A62" s="11" t="s">
        <v>86</v>
      </c>
      <c r="C62" s="59"/>
      <c r="D62" s="60"/>
      <c r="E62" s="187"/>
      <c r="F62" s="59"/>
      <c r="G62" s="172"/>
      <c r="H62" s="167"/>
      <c r="I62" s="167"/>
      <c r="J62" s="168"/>
      <c r="K62" s="167"/>
      <c r="L62" s="2"/>
      <c r="M62" s="59"/>
      <c r="N62" s="10"/>
      <c r="P62" s="59"/>
      <c r="Q62" s="10"/>
      <c r="S62" s="59"/>
      <c r="T62" s="10"/>
    </row>
    <row r="63" spans="1:20" x14ac:dyDescent="0.25">
      <c r="A63" s="11" t="s">
        <v>87</v>
      </c>
      <c r="C63" s="59"/>
      <c r="D63" s="60"/>
      <c r="E63" s="187"/>
      <c r="F63" s="59"/>
      <c r="G63" s="172"/>
      <c r="H63" s="167"/>
      <c r="I63" s="167"/>
      <c r="J63" s="168"/>
      <c r="K63" s="167"/>
      <c r="L63" s="2"/>
      <c r="M63" s="59"/>
      <c r="N63" s="10"/>
      <c r="P63" s="59"/>
      <c r="Q63" s="10"/>
      <c r="S63" s="59"/>
      <c r="T63" s="10"/>
    </row>
    <row r="64" spans="1:20" x14ac:dyDescent="0.25">
      <c r="A64" s="11" t="s">
        <v>88</v>
      </c>
      <c r="C64" s="59"/>
      <c r="D64" s="60"/>
      <c r="E64" s="187"/>
      <c r="F64" s="59"/>
      <c r="G64" s="172"/>
      <c r="H64" s="167"/>
      <c r="I64" s="167"/>
      <c r="J64" s="168"/>
      <c r="K64" s="167"/>
      <c r="L64" s="2"/>
      <c r="M64" s="59"/>
      <c r="N64" s="10"/>
      <c r="P64" s="59"/>
      <c r="Q64" s="10"/>
      <c r="S64" s="59"/>
      <c r="T64" s="10"/>
    </row>
    <row r="65" spans="1:20" x14ac:dyDescent="0.25">
      <c r="A65" s="11" t="s">
        <v>89</v>
      </c>
      <c r="C65" s="59"/>
      <c r="D65" s="60"/>
      <c r="E65" s="187"/>
      <c r="F65" s="59"/>
      <c r="G65" s="172"/>
      <c r="H65" s="167"/>
      <c r="I65" s="167"/>
      <c r="J65" s="168"/>
      <c r="K65" s="167"/>
      <c r="L65" s="2"/>
      <c r="M65" s="59"/>
      <c r="N65" s="10"/>
      <c r="P65" s="59"/>
      <c r="Q65" s="10"/>
      <c r="S65" s="59"/>
      <c r="T65" s="10"/>
    </row>
    <row r="66" spans="1:20" x14ac:dyDescent="0.25">
      <c r="A66" s="11" t="s">
        <v>90</v>
      </c>
      <c r="C66" s="59"/>
      <c r="D66" s="60"/>
      <c r="E66" s="187"/>
      <c r="F66" s="59"/>
      <c r="G66" s="172"/>
      <c r="H66" s="167"/>
      <c r="I66" s="167"/>
      <c r="J66" s="168"/>
      <c r="K66" s="167"/>
      <c r="L66" s="2"/>
      <c r="M66" s="59"/>
      <c r="N66" s="10"/>
      <c r="P66" s="59"/>
      <c r="Q66" s="10"/>
      <c r="S66" s="59"/>
      <c r="T66" s="10"/>
    </row>
    <row r="67" spans="1:20" x14ac:dyDescent="0.25">
      <c r="A67" s="11" t="s">
        <v>91</v>
      </c>
      <c r="C67" s="59"/>
      <c r="D67" s="60"/>
      <c r="E67" s="187"/>
      <c r="F67" s="59"/>
      <c r="G67" s="172"/>
      <c r="H67" s="167"/>
      <c r="I67" s="167"/>
      <c r="J67" s="168"/>
      <c r="K67" s="167"/>
      <c r="L67" s="2"/>
      <c r="M67" s="59"/>
      <c r="N67" s="10"/>
      <c r="P67" s="59"/>
      <c r="Q67" s="10"/>
      <c r="S67" s="59"/>
      <c r="T67" s="10"/>
    </row>
    <row r="68" spans="1:20" x14ac:dyDescent="0.25">
      <c r="A68" s="11" t="s">
        <v>92</v>
      </c>
      <c r="C68" s="59"/>
      <c r="D68" s="60"/>
      <c r="E68" s="187"/>
      <c r="F68" s="59"/>
      <c r="G68" s="172"/>
      <c r="H68" s="167"/>
      <c r="I68" s="167"/>
      <c r="J68" s="168"/>
      <c r="K68" s="167"/>
      <c r="L68" s="2"/>
      <c r="M68" s="59"/>
      <c r="N68" s="10"/>
      <c r="P68" s="59"/>
      <c r="Q68" s="10"/>
      <c r="S68" s="59"/>
      <c r="T68" s="10"/>
    </row>
    <row r="69" spans="1:20" x14ac:dyDescent="0.25">
      <c r="A69" s="11" t="s">
        <v>93</v>
      </c>
      <c r="C69" s="59"/>
      <c r="D69" s="60"/>
      <c r="E69" s="187"/>
      <c r="F69" s="59"/>
      <c r="G69" s="172"/>
      <c r="H69" s="167"/>
      <c r="I69" s="167"/>
      <c r="J69" s="168"/>
      <c r="K69" s="167"/>
      <c r="L69" s="2"/>
      <c r="M69" s="59"/>
      <c r="N69" s="10"/>
      <c r="P69" s="59"/>
      <c r="Q69" s="10"/>
      <c r="S69" s="59"/>
      <c r="T69" s="10"/>
    </row>
    <row r="70" spans="1:20" x14ac:dyDescent="0.25">
      <c r="A70" s="11" t="s">
        <v>94</v>
      </c>
      <c r="C70" s="59"/>
      <c r="D70" s="60"/>
      <c r="E70" s="187"/>
      <c r="F70" s="59"/>
      <c r="G70" s="172"/>
      <c r="H70" s="167"/>
      <c r="I70" s="167"/>
      <c r="J70" s="168"/>
      <c r="K70" s="167"/>
      <c r="L70" s="2"/>
      <c r="M70" s="59"/>
      <c r="N70" s="10"/>
      <c r="P70" s="59"/>
      <c r="Q70" s="10"/>
      <c r="S70" s="59"/>
      <c r="T70" s="10"/>
    </row>
    <row r="71" spans="1:20" x14ac:dyDescent="0.25">
      <c r="A71" s="11" t="s">
        <v>95</v>
      </c>
      <c r="C71" s="59"/>
      <c r="D71" s="60"/>
      <c r="E71" s="187"/>
      <c r="F71" s="59"/>
      <c r="G71" s="172"/>
      <c r="H71" s="167"/>
      <c r="I71" s="167"/>
      <c r="J71" s="168"/>
      <c r="K71" s="167"/>
      <c r="L71" s="2"/>
      <c r="M71" s="59"/>
      <c r="N71" s="10"/>
      <c r="P71" s="59"/>
      <c r="Q71" s="10"/>
      <c r="S71" s="59"/>
      <c r="T71" s="10"/>
    </row>
    <row r="72" spans="1:20" x14ac:dyDescent="0.25">
      <c r="A72" s="11" t="s">
        <v>96</v>
      </c>
      <c r="C72" s="59"/>
      <c r="D72" s="60"/>
      <c r="E72" s="187"/>
      <c r="F72" s="59"/>
      <c r="G72" s="172"/>
      <c r="H72" s="167"/>
      <c r="I72" s="167"/>
      <c r="J72" s="168"/>
      <c r="K72" s="167"/>
      <c r="L72" s="2"/>
      <c r="M72" s="59"/>
      <c r="N72" s="10"/>
      <c r="P72" s="59"/>
      <c r="Q72" s="10"/>
      <c r="S72" s="59"/>
      <c r="T72" s="10"/>
    </row>
    <row r="73" spans="1:20" x14ac:dyDescent="0.25">
      <c r="A73" s="11" t="s">
        <v>97</v>
      </c>
      <c r="C73" s="59"/>
      <c r="D73" s="60"/>
      <c r="E73" s="187"/>
      <c r="F73" s="59"/>
      <c r="G73" s="172"/>
      <c r="H73" s="167"/>
      <c r="I73" s="167"/>
      <c r="J73" s="168"/>
      <c r="K73" s="167"/>
      <c r="L73" s="2"/>
      <c r="M73" s="59"/>
      <c r="N73" s="10"/>
      <c r="P73" s="59"/>
      <c r="Q73" s="10"/>
      <c r="S73" s="59"/>
      <c r="T73" s="10"/>
    </row>
    <row r="74" spans="1:20" x14ac:dyDescent="0.25">
      <c r="A74" s="11" t="s">
        <v>98</v>
      </c>
      <c r="C74" s="59"/>
      <c r="D74" s="60"/>
      <c r="E74" s="187"/>
      <c r="F74" s="59"/>
      <c r="G74" s="172"/>
      <c r="H74" s="167"/>
      <c r="I74" s="167"/>
      <c r="J74" s="168"/>
      <c r="K74" s="167"/>
      <c r="L74" s="2"/>
      <c r="M74" s="59"/>
      <c r="N74" s="10"/>
      <c r="P74" s="59"/>
      <c r="Q74" s="10"/>
      <c r="S74" s="59"/>
      <c r="T74" s="10"/>
    </row>
    <row r="75" spans="1:20" x14ac:dyDescent="0.25">
      <c r="A75" s="11" t="s">
        <v>99</v>
      </c>
      <c r="C75" s="59"/>
      <c r="D75" s="60"/>
      <c r="E75" s="187"/>
      <c r="F75" s="59"/>
      <c r="G75" s="172"/>
      <c r="H75" s="167"/>
      <c r="I75" s="167"/>
      <c r="J75" s="168"/>
      <c r="K75" s="167"/>
      <c r="L75" s="2"/>
      <c r="M75" s="59"/>
      <c r="N75" s="10"/>
      <c r="P75" s="59"/>
      <c r="Q75" s="10"/>
      <c r="S75" s="59"/>
      <c r="T75" s="10"/>
    </row>
    <row r="76" spans="1:20" x14ac:dyDescent="0.25">
      <c r="A76" s="11" t="s">
        <v>100</v>
      </c>
      <c r="C76" s="59"/>
      <c r="D76" s="60"/>
      <c r="E76" s="187"/>
      <c r="F76" s="59"/>
      <c r="G76" s="172"/>
      <c r="H76" s="167"/>
      <c r="I76" s="167"/>
      <c r="J76" s="168"/>
      <c r="K76" s="167"/>
      <c r="L76" s="2"/>
      <c r="M76" s="59"/>
      <c r="N76" s="10"/>
      <c r="P76" s="59"/>
      <c r="Q76" s="10"/>
      <c r="S76" s="59"/>
      <c r="T76" s="10"/>
    </row>
    <row r="77" spans="1:20" x14ac:dyDescent="0.25">
      <c r="A77" s="11" t="s">
        <v>101</v>
      </c>
      <c r="C77" s="59"/>
      <c r="D77" s="60"/>
      <c r="E77" s="187"/>
      <c r="F77" s="59"/>
      <c r="G77" s="172"/>
      <c r="H77" s="167"/>
      <c r="I77" s="167"/>
      <c r="J77" s="168"/>
      <c r="K77" s="167"/>
      <c r="L77" s="2"/>
      <c r="M77" s="59"/>
      <c r="N77" s="10"/>
      <c r="P77" s="59"/>
      <c r="Q77" s="10"/>
      <c r="S77" s="59"/>
      <c r="T77" s="10"/>
    </row>
    <row r="78" spans="1:20" x14ac:dyDescent="0.25">
      <c r="A78" s="11" t="s">
        <v>102</v>
      </c>
      <c r="C78" s="59"/>
      <c r="D78" s="60"/>
      <c r="E78" s="187"/>
      <c r="F78" s="59"/>
      <c r="G78" s="172"/>
      <c r="H78" s="167"/>
      <c r="I78" s="167"/>
      <c r="J78" s="168"/>
      <c r="K78" s="167"/>
      <c r="L78" s="2"/>
      <c r="M78" s="59"/>
      <c r="N78" s="10"/>
      <c r="P78" s="59"/>
      <c r="Q78" s="10"/>
      <c r="S78" s="59"/>
      <c r="T78" s="10"/>
    </row>
    <row r="79" spans="1:20" x14ac:dyDescent="0.25">
      <c r="A79" s="11" t="s">
        <v>103</v>
      </c>
      <c r="C79" s="59"/>
      <c r="D79" s="60"/>
      <c r="E79" s="187"/>
      <c r="F79" s="59"/>
      <c r="G79" s="172"/>
      <c r="H79" s="167"/>
      <c r="I79" s="167"/>
      <c r="J79" s="168"/>
      <c r="K79" s="167"/>
      <c r="L79" s="2"/>
      <c r="M79" s="59"/>
      <c r="N79" s="10"/>
      <c r="P79" s="59"/>
      <c r="Q79" s="10"/>
      <c r="S79" s="59"/>
      <c r="T79" s="10"/>
    </row>
    <row r="80" spans="1:20" x14ac:dyDescent="0.25">
      <c r="A80" s="11" t="s">
        <v>104</v>
      </c>
      <c r="C80" s="59"/>
      <c r="D80" s="60"/>
      <c r="E80" s="187"/>
      <c r="F80" s="59"/>
      <c r="G80" s="172"/>
      <c r="H80" s="167"/>
      <c r="I80" s="167"/>
      <c r="J80" s="168"/>
      <c r="K80" s="167"/>
      <c r="L80" s="2"/>
      <c r="M80" s="59"/>
      <c r="N80" s="10"/>
      <c r="P80" s="59"/>
      <c r="Q80" s="10"/>
      <c r="S80" s="59"/>
      <c r="T80" s="10"/>
    </row>
    <row r="81" spans="1:20" ht="12.75" customHeight="1" thickBot="1" x14ac:dyDescent="0.3">
      <c r="A81" s="53" t="s">
        <v>134</v>
      </c>
      <c r="C81" s="61"/>
      <c r="D81" s="62"/>
      <c r="E81" s="188"/>
      <c r="F81" s="178"/>
      <c r="G81" s="173"/>
      <c r="H81" s="169"/>
      <c r="I81" s="167"/>
      <c r="J81" s="171"/>
      <c r="K81" s="170"/>
      <c r="L81" s="2"/>
      <c r="M81" s="61"/>
      <c r="N81" s="54"/>
      <c r="P81" s="61"/>
      <c r="Q81" s="54"/>
      <c r="S81" s="61"/>
      <c r="T81" s="54"/>
    </row>
    <row r="82" spans="1:20" ht="12.75" customHeight="1" x14ac:dyDescent="0.3">
      <c r="E82" s="175" t="s">
        <v>188</v>
      </c>
      <c r="F82" s="2"/>
      <c r="G82" s="2"/>
      <c r="H82" s="2"/>
      <c r="I82" s="2"/>
      <c r="J82" s="2"/>
      <c r="K82" s="2"/>
      <c r="L82" s="2"/>
      <c r="M82" s="2"/>
      <c r="N82" s="2"/>
      <c r="P82" s="2"/>
      <c r="Q82" s="2"/>
      <c r="S82" s="2"/>
      <c r="T82" s="2"/>
    </row>
    <row r="83" spans="1:20" ht="12.75" customHeight="1" x14ac:dyDescent="0.25">
      <c r="E83" s="23" t="s">
        <v>189</v>
      </c>
      <c r="F83" s="2"/>
      <c r="G83" s="2"/>
      <c r="H83" s="2"/>
      <c r="I83" s="2"/>
      <c r="J83" s="2"/>
      <c r="K83" s="2"/>
      <c r="L83" s="2"/>
      <c r="M83" s="2"/>
      <c r="N83" s="2"/>
      <c r="P83" s="2"/>
      <c r="Q83" s="2"/>
      <c r="S83" s="2"/>
      <c r="T83" s="2"/>
    </row>
    <row r="84" spans="1:20" ht="12.75" customHeight="1" x14ac:dyDescent="0.25">
      <c r="E84" s="23"/>
      <c r="F84" s="2"/>
      <c r="G84" s="2"/>
      <c r="H84" s="2"/>
      <c r="I84" s="2"/>
      <c r="J84" s="2"/>
      <c r="K84" s="2"/>
      <c r="L84" s="2"/>
      <c r="M84" s="2"/>
      <c r="N84" s="2"/>
      <c r="P84" s="2"/>
      <c r="Q84" s="2"/>
      <c r="S84" s="2"/>
      <c r="T84" s="2"/>
    </row>
    <row r="85" spans="1:20" ht="12.75" customHeight="1" thickBot="1" x14ac:dyDescent="0.3">
      <c r="C85"/>
      <c r="D85"/>
      <c r="E85" s="176" t="s">
        <v>52</v>
      </c>
      <c r="F85"/>
      <c r="G85"/>
      <c r="H85"/>
      <c r="I85"/>
      <c r="J85"/>
      <c r="K85"/>
      <c r="L85"/>
      <c r="M85"/>
      <c r="N85"/>
      <c r="P85"/>
      <c r="Q85"/>
      <c r="S85"/>
      <c r="T85"/>
    </row>
    <row r="86" spans="1:20" ht="12.75" customHeight="1" x14ac:dyDescent="0.25">
      <c r="C86"/>
      <c r="D86"/>
      <c r="E86"/>
      <c r="F86"/>
      <c r="G86"/>
      <c r="H86"/>
      <c r="I86"/>
      <c r="J86"/>
      <c r="K86"/>
      <c r="L86"/>
      <c r="M86"/>
      <c r="N86"/>
      <c r="P86"/>
      <c r="Q86"/>
      <c r="S86"/>
      <c r="T86"/>
    </row>
    <row r="87" spans="1:20" ht="12.75" customHeight="1" x14ac:dyDescent="0.25">
      <c r="C87"/>
      <c r="D87"/>
      <c r="E87"/>
      <c r="F87"/>
      <c r="G87"/>
      <c r="H87"/>
      <c r="I87"/>
      <c r="J87"/>
      <c r="K87"/>
      <c r="L87"/>
      <c r="M87"/>
      <c r="N87"/>
      <c r="P87"/>
      <c r="Q87"/>
      <c r="S87"/>
      <c r="T87"/>
    </row>
    <row r="88" spans="1:20" ht="12.75" customHeight="1" x14ac:dyDescent="0.25">
      <c r="C88"/>
      <c r="D88"/>
      <c r="E88"/>
      <c r="F88"/>
      <c r="G88"/>
      <c r="H88"/>
      <c r="I88"/>
      <c r="J88"/>
      <c r="K88"/>
      <c r="L88"/>
      <c r="M88"/>
      <c r="N88"/>
      <c r="P88"/>
      <c r="Q88"/>
      <c r="S88"/>
      <c r="T88"/>
    </row>
    <row r="89" spans="1:20" ht="12.75" customHeight="1" x14ac:dyDescent="0.25">
      <c r="C89"/>
      <c r="D89"/>
      <c r="E89"/>
      <c r="F89"/>
      <c r="G89"/>
      <c r="H89"/>
      <c r="I89"/>
      <c r="J89"/>
      <c r="K89"/>
      <c r="L89"/>
      <c r="M89"/>
      <c r="N89"/>
      <c r="P89"/>
      <c r="Q89"/>
      <c r="S89"/>
      <c r="T89"/>
    </row>
    <row r="90" spans="1:20" ht="12.75" customHeight="1" x14ac:dyDescent="0.25">
      <c r="C90"/>
      <c r="D90"/>
      <c r="E90"/>
      <c r="F90"/>
      <c r="G90"/>
      <c r="H90"/>
      <c r="I90"/>
      <c r="J90"/>
      <c r="K90"/>
      <c r="L90"/>
      <c r="M90"/>
      <c r="N90"/>
      <c r="P90"/>
      <c r="Q90"/>
      <c r="S90"/>
      <c r="T90"/>
    </row>
    <row r="91" spans="1:20" ht="12.75" customHeight="1" x14ac:dyDescent="0.25">
      <c r="C91"/>
      <c r="D91"/>
      <c r="E91"/>
      <c r="F91"/>
      <c r="G91"/>
      <c r="H91"/>
      <c r="I91"/>
      <c r="J91"/>
      <c r="K91"/>
      <c r="L91"/>
      <c r="M91"/>
      <c r="N91"/>
      <c r="P91"/>
      <c r="Q91"/>
      <c r="S91"/>
      <c r="T91"/>
    </row>
    <row r="92" spans="1:20" ht="12.75" customHeight="1" x14ac:dyDescent="0.25">
      <c r="C92"/>
      <c r="D92"/>
      <c r="E92"/>
      <c r="F92"/>
      <c r="G92"/>
      <c r="H92"/>
      <c r="I92"/>
      <c r="J92"/>
      <c r="K92"/>
      <c r="L92"/>
      <c r="M92"/>
      <c r="N92"/>
      <c r="P92"/>
      <c r="Q92"/>
      <c r="S92"/>
      <c r="T92"/>
    </row>
    <row r="93" spans="1:20" ht="12.75" customHeight="1" x14ac:dyDescent="0.25">
      <c r="C93"/>
      <c r="D93"/>
      <c r="E93"/>
      <c r="F93"/>
      <c r="G93"/>
      <c r="H93"/>
      <c r="I93"/>
      <c r="J93"/>
      <c r="K93"/>
      <c r="L93"/>
      <c r="M93"/>
      <c r="N93"/>
      <c r="P93"/>
      <c r="Q93"/>
      <c r="S93"/>
      <c r="T93"/>
    </row>
    <row r="94" spans="1:20" ht="12.75" customHeight="1" x14ac:dyDescent="0.25">
      <c r="C94"/>
      <c r="D94"/>
      <c r="E94"/>
      <c r="F94"/>
      <c r="G94"/>
      <c r="H94"/>
      <c r="I94"/>
      <c r="J94"/>
      <c r="K94"/>
      <c r="L94"/>
      <c r="M94"/>
      <c r="N94"/>
      <c r="P94"/>
      <c r="Q94"/>
      <c r="S94"/>
      <c r="T94"/>
    </row>
    <row r="95" spans="1:20" ht="12.75" customHeight="1" x14ac:dyDescent="0.25">
      <c r="C95"/>
      <c r="D95"/>
      <c r="E95"/>
      <c r="F95"/>
      <c r="G95"/>
      <c r="H95"/>
      <c r="I95"/>
      <c r="J95"/>
      <c r="K95"/>
      <c r="L95"/>
      <c r="M95"/>
      <c r="N95"/>
      <c r="P95"/>
      <c r="Q95"/>
      <c r="S95"/>
      <c r="T95"/>
    </row>
    <row r="96" spans="1:20" ht="12.75" customHeight="1" x14ac:dyDescent="0.25">
      <c r="C96"/>
      <c r="D96"/>
      <c r="E96"/>
      <c r="F96"/>
      <c r="G96"/>
      <c r="H96"/>
      <c r="I96"/>
      <c r="J96"/>
      <c r="K96"/>
      <c r="L96"/>
      <c r="M96"/>
      <c r="N96"/>
      <c r="P96"/>
      <c r="Q96"/>
      <c r="S96"/>
      <c r="T96"/>
    </row>
    <row r="97" spans="3:20" ht="12.75" customHeight="1" x14ac:dyDescent="0.25">
      <c r="C97"/>
      <c r="D97"/>
      <c r="E97"/>
      <c r="F97"/>
      <c r="G97"/>
      <c r="H97"/>
      <c r="I97"/>
      <c r="J97"/>
      <c r="K97"/>
      <c r="L97"/>
      <c r="M97"/>
      <c r="N97"/>
      <c r="P97"/>
      <c r="Q97"/>
      <c r="S97"/>
      <c r="T97"/>
    </row>
    <row r="98" spans="3:20" ht="12.75" customHeight="1" x14ac:dyDescent="0.25">
      <c r="C98"/>
      <c r="D98"/>
      <c r="E98"/>
      <c r="F98"/>
      <c r="G98"/>
      <c r="H98"/>
      <c r="I98"/>
      <c r="J98"/>
      <c r="K98"/>
      <c r="L98"/>
      <c r="M98"/>
      <c r="N98"/>
      <c r="P98"/>
      <c r="Q98"/>
      <c r="S98"/>
      <c r="T98"/>
    </row>
    <row r="99" spans="3:20" ht="12.75" customHeight="1" x14ac:dyDescent="0.25"/>
    <row r="100" spans="3:20" ht="12.75" customHeight="1" x14ac:dyDescent="0.25"/>
    <row r="199" spans="1:15" x14ac:dyDescent="0.25">
      <c r="E199" s="1" t="str">
        <f>" Starting res. level increase cannot be met with inflow value at week: "</f>
        <v xml:space="preserve"> Starting res. level increase cannot be met with inflow value at week: </v>
      </c>
      <c r="G199" s="1" t="str">
        <f>" Min. generation too high and will result in infeasibility at week: "</f>
        <v xml:space="preserve"> Min. generation too high and will result in infeasibility at week: </v>
      </c>
      <c r="I199" s="1" t="str">
        <f>" Res. level change and inflow too high (energy will be spilled) at week: "</f>
        <v xml:space="preserve"> Res. level change and inflow too high (energy will be spilled) at week: </v>
      </c>
      <c r="K199" s="1" t="str">
        <f>" Max. generation too low and will result in spilled energy at week: "</f>
        <v xml:space="preserve"> Max. generation too low and will result in spilled energy at week: </v>
      </c>
      <c r="M199" s="1" t="str">
        <f>" Min. pumping infeasible at week: "</f>
        <v xml:space="preserve"> Min. pumping infeasible at week: </v>
      </c>
      <c r="O199" s="1" t="str">
        <f>" Max. pumping infeasible at week: "</f>
        <v xml:space="preserve"> Max. pumping infeasible at week: </v>
      </c>
    </row>
    <row r="200" spans="1:15" x14ac:dyDescent="0.25">
      <c r="A200" s="1" t="s">
        <v>191</v>
      </c>
      <c r="E200" s="183" t="str">
        <f>IF(AND((E30-E29)&gt;F29,NOT(ISBLANK(E30)),NOT(ISBLANK(E29)),NOT(ISBLANK(F29))),A200,"")</f>
        <v/>
      </c>
      <c r="G200" s="183" t="str">
        <f>IF(AND((F29+E29-E30)*1000/168&lt;H29,NOT(ISBLANK(H29)),NOT(ISBLANK(E30)),NOT(ISBLANK(E29))),A200,"")</f>
        <v/>
      </c>
      <c r="I200" s="183" t="str">
        <f>IF(AND($E$18*168/1000&lt;F29-(E29-E30),NOT(ISBLANK(E30)),NOT(ISBLANK(E29))),A200,"")</f>
        <v/>
      </c>
      <c r="K200" s="183" t="str">
        <f>IF(AND((F29+E29-E30)*1000/168&gt;I29,NOT(ISBLANK(I29)),NOT(ISBLANK(E30)),NOT(ISBLANK(E29))),A200,"")</f>
        <v/>
      </c>
      <c r="M200" s="183" t="str">
        <f>IF(AND((F29+E29-E30)&lt;G29,NOT(ISBLANK(G29)),NOT(ISBLANK(E30)),NOT(ISBLANK(E29))),A200,"")</f>
        <v/>
      </c>
      <c r="O200" s="183" t="str">
        <f>IF(OR(   AND((F29+E29-E30)&gt;J29,NOT(ISBLANK(J29)),NOT(ISBLANK(E30)),NOT(ISBLANK(E29))),  AND((F29+E29-E30)&gt;K29*168/1000,NOT(ISBLANK(K29)),NOT(ISBLANK(E30)),NOT(ISBLANK(E29))) ),A200,"")</f>
        <v/>
      </c>
    </row>
    <row r="201" spans="1:15" x14ac:dyDescent="0.25">
      <c r="A201" s="1" t="s">
        <v>192</v>
      </c>
      <c r="E201" s="183" t="str">
        <f t="shared" ref="E201:E251" si="0">IF(AND((E31-E30)&gt;F30,NOT(ISBLANK(E31)),NOT(ISBLANK(E30)),NOT(ISBLANK(F30))),A201,"")</f>
        <v/>
      </c>
      <c r="G201" s="183" t="str">
        <f t="shared" ref="G201:G251" si="1">IF(AND((F30+E30-E31)*1000/168&lt;H30,NOT(ISBLANK(H30)),NOT(ISBLANK(E31)),NOT(ISBLANK(E30))),A201,"")</f>
        <v/>
      </c>
      <c r="I201" s="183" t="str">
        <f t="shared" ref="I201:I251" si="2">IF(AND($E$18*168/1000&lt;F30-(E30-E31),NOT(ISBLANK(E31)),NOT(ISBLANK(E30))),A201,"")</f>
        <v/>
      </c>
      <c r="K201" s="183" t="str">
        <f t="shared" ref="K201:K251" si="3">IF(AND((F30+E30-E31)*1000/168&gt;I30,NOT(ISBLANK(I30)),NOT(ISBLANK(E31)),NOT(ISBLANK(E30))),A201,"")</f>
        <v/>
      </c>
      <c r="M201" s="183" t="str">
        <f t="shared" ref="M201:M251" si="4">IF(AND((F30+E30-E31)&lt;G30,NOT(ISBLANK(G30)),NOT(ISBLANK(E31)),NOT(ISBLANK(E30))),A201,"")</f>
        <v/>
      </c>
      <c r="O201" s="183" t="str">
        <f t="shared" ref="O201:O251" si="5">IF(OR(   AND((F30+E30-E31)&gt;J30,NOT(ISBLANK(J30)),NOT(ISBLANK(E31)),NOT(ISBLANK(E30))),  AND((F30+E30-E31)&gt;K30*168/1000,NOT(ISBLANK(K30)),NOT(ISBLANK(E31)),NOT(ISBLANK(E30))) ),A201,"")</f>
        <v/>
      </c>
    </row>
    <row r="202" spans="1:15" x14ac:dyDescent="0.25">
      <c r="A202" s="1" t="s">
        <v>193</v>
      </c>
      <c r="E202" s="183" t="str">
        <f t="shared" si="0"/>
        <v/>
      </c>
      <c r="G202" s="183" t="str">
        <f t="shared" si="1"/>
        <v/>
      </c>
      <c r="I202" s="183" t="str">
        <f t="shared" si="2"/>
        <v/>
      </c>
      <c r="K202" s="183" t="str">
        <f t="shared" si="3"/>
        <v/>
      </c>
      <c r="M202" s="183" t="str">
        <f t="shared" si="4"/>
        <v/>
      </c>
      <c r="O202" s="183" t="str">
        <f t="shared" si="5"/>
        <v/>
      </c>
    </row>
    <row r="203" spans="1:15" x14ac:dyDescent="0.25">
      <c r="A203" s="1" t="s">
        <v>194</v>
      </c>
      <c r="E203" s="183" t="str">
        <f t="shared" si="0"/>
        <v/>
      </c>
      <c r="G203" s="183" t="str">
        <f t="shared" si="1"/>
        <v/>
      </c>
      <c r="I203" s="183" t="str">
        <f t="shared" si="2"/>
        <v/>
      </c>
      <c r="K203" s="183" t="str">
        <f t="shared" si="3"/>
        <v/>
      </c>
      <c r="M203" s="183" t="str">
        <f t="shared" si="4"/>
        <v/>
      </c>
      <c r="O203" s="183" t="str">
        <f t="shared" si="5"/>
        <v/>
      </c>
    </row>
    <row r="204" spans="1:15" x14ac:dyDescent="0.25">
      <c r="A204" s="1" t="s">
        <v>195</v>
      </c>
      <c r="E204" s="183" t="str">
        <f t="shared" si="0"/>
        <v/>
      </c>
      <c r="G204" s="183" t="str">
        <f t="shared" si="1"/>
        <v/>
      </c>
      <c r="I204" s="183" t="str">
        <f t="shared" si="2"/>
        <v/>
      </c>
      <c r="K204" s="183" t="str">
        <f t="shared" si="3"/>
        <v/>
      </c>
      <c r="M204" s="183" t="str">
        <f t="shared" si="4"/>
        <v/>
      </c>
      <c r="O204" s="183" t="str">
        <f t="shared" si="5"/>
        <v/>
      </c>
    </row>
    <row r="205" spans="1:15" x14ac:dyDescent="0.25">
      <c r="A205" s="1" t="s">
        <v>196</v>
      </c>
      <c r="E205" s="183" t="str">
        <f t="shared" si="0"/>
        <v/>
      </c>
      <c r="G205" s="183" t="str">
        <f t="shared" si="1"/>
        <v/>
      </c>
      <c r="I205" s="183" t="str">
        <f t="shared" si="2"/>
        <v/>
      </c>
      <c r="K205" s="183" t="str">
        <f t="shared" si="3"/>
        <v/>
      </c>
      <c r="M205" s="183" t="str">
        <f t="shared" si="4"/>
        <v/>
      </c>
      <c r="O205" s="183" t="str">
        <f t="shared" si="5"/>
        <v/>
      </c>
    </row>
    <row r="206" spans="1:15" x14ac:dyDescent="0.25">
      <c r="A206" s="1" t="s">
        <v>197</v>
      </c>
      <c r="E206" s="183" t="str">
        <f t="shared" si="0"/>
        <v/>
      </c>
      <c r="G206" s="183" t="str">
        <f t="shared" si="1"/>
        <v/>
      </c>
      <c r="I206" s="183" t="str">
        <f t="shared" si="2"/>
        <v/>
      </c>
      <c r="K206" s="183" t="str">
        <f t="shared" si="3"/>
        <v/>
      </c>
      <c r="M206" s="183" t="str">
        <f t="shared" si="4"/>
        <v/>
      </c>
      <c r="O206" s="183" t="str">
        <f t="shared" si="5"/>
        <v/>
      </c>
    </row>
    <row r="207" spans="1:15" x14ac:dyDescent="0.25">
      <c r="A207" s="1" t="s">
        <v>198</v>
      </c>
      <c r="E207" s="183" t="str">
        <f t="shared" si="0"/>
        <v/>
      </c>
      <c r="G207" s="183" t="str">
        <f t="shared" si="1"/>
        <v/>
      </c>
      <c r="I207" s="183" t="str">
        <f t="shared" si="2"/>
        <v/>
      </c>
      <c r="K207" s="183" t="str">
        <f t="shared" si="3"/>
        <v/>
      </c>
      <c r="M207" s="183" t="str">
        <f t="shared" si="4"/>
        <v/>
      </c>
      <c r="O207" s="183" t="str">
        <f t="shared" si="5"/>
        <v/>
      </c>
    </row>
    <row r="208" spans="1:15" x14ac:dyDescent="0.25">
      <c r="A208" s="1" t="s">
        <v>199</v>
      </c>
      <c r="E208" s="183" t="str">
        <f t="shared" si="0"/>
        <v/>
      </c>
      <c r="G208" s="183" t="str">
        <f t="shared" si="1"/>
        <v/>
      </c>
      <c r="I208" s="183" t="str">
        <f t="shared" si="2"/>
        <v/>
      </c>
      <c r="K208" s="183" t="str">
        <f t="shared" si="3"/>
        <v/>
      </c>
      <c r="M208" s="183" t="str">
        <f t="shared" si="4"/>
        <v/>
      </c>
      <c r="O208" s="183" t="str">
        <f t="shared" si="5"/>
        <v/>
      </c>
    </row>
    <row r="209" spans="1:16" x14ac:dyDescent="0.25">
      <c r="A209" s="1" t="s">
        <v>200</v>
      </c>
      <c r="E209" s="183" t="str">
        <f t="shared" si="0"/>
        <v/>
      </c>
      <c r="G209" s="183" t="str">
        <f t="shared" si="1"/>
        <v/>
      </c>
      <c r="I209" s="183" t="str">
        <f t="shared" si="2"/>
        <v/>
      </c>
      <c r="K209" s="183" t="str">
        <f t="shared" si="3"/>
        <v/>
      </c>
      <c r="M209" s="183" t="str">
        <f t="shared" si="4"/>
        <v/>
      </c>
      <c r="O209" s="183" t="str">
        <f t="shared" si="5"/>
        <v/>
      </c>
    </row>
    <row r="210" spans="1:16" x14ac:dyDescent="0.25">
      <c r="A210" s="1" t="s">
        <v>201</v>
      </c>
      <c r="E210" s="183" t="str">
        <f t="shared" si="0"/>
        <v/>
      </c>
      <c r="G210" s="183" t="str">
        <f t="shared" si="1"/>
        <v/>
      </c>
      <c r="I210" s="183" t="str">
        <f t="shared" si="2"/>
        <v/>
      </c>
      <c r="K210" s="183" t="str">
        <f t="shared" si="3"/>
        <v/>
      </c>
      <c r="M210" s="183" t="str">
        <f t="shared" si="4"/>
        <v/>
      </c>
      <c r="O210" s="183" t="str">
        <f t="shared" si="5"/>
        <v/>
      </c>
    </row>
    <row r="211" spans="1:16" x14ac:dyDescent="0.25">
      <c r="A211" s="1" t="s">
        <v>202</v>
      </c>
      <c r="E211" s="183" t="str">
        <f t="shared" si="0"/>
        <v/>
      </c>
      <c r="G211" s="183" t="str">
        <f t="shared" si="1"/>
        <v/>
      </c>
      <c r="I211" s="183" t="str">
        <f t="shared" si="2"/>
        <v/>
      </c>
      <c r="K211" s="183" t="str">
        <f t="shared" si="3"/>
        <v/>
      </c>
      <c r="M211" s="183" t="str">
        <f t="shared" si="4"/>
        <v/>
      </c>
      <c r="O211" s="183" t="str">
        <f t="shared" si="5"/>
        <v/>
      </c>
    </row>
    <row r="212" spans="1:16" x14ac:dyDescent="0.25">
      <c r="A212" s="1" t="s">
        <v>203</v>
      </c>
      <c r="E212" s="183" t="str">
        <f t="shared" si="0"/>
        <v/>
      </c>
      <c r="G212" s="183" t="str">
        <f t="shared" si="1"/>
        <v/>
      </c>
      <c r="I212" s="183" t="str">
        <f t="shared" si="2"/>
        <v/>
      </c>
      <c r="K212" s="183" t="str">
        <f t="shared" si="3"/>
        <v/>
      </c>
      <c r="M212" s="183" t="str">
        <f t="shared" si="4"/>
        <v/>
      </c>
      <c r="O212" s="183" t="str">
        <f t="shared" si="5"/>
        <v/>
      </c>
    </row>
    <row r="213" spans="1:16" x14ac:dyDescent="0.25">
      <c r="A213" s="1" t="s">
        <v>204</v>
      </c>
      <c r="E213" s="183" t="str">
        <f t="shared" si="0"/>
        <v/>
      </c>
      <c r="G213" s="183" t="str">
        <f t="shared" si="1"/>
        <v/>
      </c>
      <c r="I213" s="183" t="str">
        <f t="shared" si="2"/>
        <v/>
      </c>
      <c r="K213" s="183" t="str">
        <f t="shared" si="3"/>
        <v/>
      </c>
      <c r="M213" s="183" t="str">
        <f t="shared" si="4"/>
        <v/>
      </c>
      <c r="O213" s="183" t="str">
        <f t="shared" si="5"/>
        <v/>
      </c>
    </row>
    <row r="214" spans="1:16" x14ac:dyDescent="0.25">
      <c r="A214" s="1" t="s">
        <v>205</v>
      </c>
      <c r="E214" s="183" t="str">
        <f t="shared" si="0"/>
        <v/>
      </c>
      <c r="G214" s="183" t="str">
        <f t="shared" si="1"/>
        <v/>
      </c>
      <c r="I214" s="183" t="str">
        <f t="shared" si="2"/>
        <v/>
      </c>
      <c r="K214" s="183" t="str">
        <f t="shared" si="3"/>
        <v/>
      </c>
      <c r="M214" s="183" t="str">
        <f t="shared" si="4"/>
        <v/>
      </c>
      <c r="O214" s="183" t="str">
        <f t="shared" si="5"/>
        <v/>
      </c>
    </row>
    <row r="215" spans="1:16" x14ac:dyDescent="0.25">
      <c r="A215" s="1" t="s">
        <v>206</v>
      </c>
      <c r="E215" s="183" t="str">
        <f t="shared" si="0"/>
        <v/>
      </c>
      <c r="G215" s="183" t="str">
        <f t="shared" si="1"/>
        <v/>
      </c>
      <c r="I215" s="183" t="str">
        <f t="shared" si="2"/>
        <v/>
      </c>
      <c r="K215" s="183" t="str">
        <f t="shared" si="3"/>
        <v/>
      </c>
      <c r="M215" s="183" t="str">
        <f t="shared" si="4"/>
        <v/>
      </c>
      <c r="O215" s="183" t="str">
        <f t="shared" si="5"/>
        <v/>
      </c>
    </row>
    <row r="216" spans="1:16" x14ac:dyDescent="0.25">
      <c r="A216" s="1" t="s">
        <v>207</v>
      </c>
      <c r="E216" s="183" t="str">
        <f t="shared" si="0"/>
        <v/>
      </c>
      <c r="G216" s="183" t="str">
        <f t="shared" si="1"/>
        <v/>
      </c>
      <c r="I216" s="183" t="str">
        <f t="shared" si="2"/>
        <v/>
      </c>
      <c r="K216" s="183" t="str">
        <f t="shared" si="3"/>
        <v/>
      </c>
      <c r="M216" s="183" t="str">
        <f t="shared" si="4"/>
        <v/>
      </c>
      <c r="O216" s="183" t="str">
        <f t="shared" si="5"/>
        <v/>
      </c>
    </row>
    <row r="217" spans="1:16" x14ac:dyDescent="0.25">
      <c r="A217" s="1" t="s">
        <v>208</v>
      </c>
      <c r="E217" s="183" t="str">
        <f t="shared" si="0"/>
        <v/>
      </c>
      <c r="G217" s="183" t="str">
        <f t="shared" si="1"/>
        <v/>
      </c>
      <c r="I217" s="183" t="str">
        <f t="shared" si="2"/>
        <v/>
      </c>
      <c r="K217" s="183" t="str">
        <f t="shared" si="3"/>
        <v/>
      </c>
      <c r="M217" s="183" t="str">
        <f t="shared" si="4"/>
        <v/>
      </c>
      <c r="O217" s="183" t="str">
        <f t="shared" si="5"/>
        <v/>
      </c>
    </row>
    <row r="218" spans="1:16" x14ac:dyDescent="0.25">
      <c r="A218" s="1" t="s">
        <v>209</v>
      </c>
      <c r="E218" s="183" t="str">
        <f t="shared" si="0"/>
        <v/>
      </c>
      <c r="G218" s="183" t="str">
        <f t="shared" si="1"/>
        <v/>
      </c>
      <c r="I218" s="183" t="str">
        <f t="shared" si="2"/>
        <v/>
      </c>
      <c r="K218" s="183" t="str">
        <f t="shared" si="3"/>
        <v/>
      </c>
      <c r="M218" s="183" t="str">
        <f t="shared" si="4"/>
        <v/>
      </c>
      <c r="O218" s="183" t="str">
        <f t="shared" si="5"/>
        <v/>
      </c>
    </row>
    <row r="219" spans="1:16" x14ac:dyDescent="0.25">
      <c r="A219" s="1" t="s">
        <v>210</v>
      </c>
      <c r="E219" s="183" t="str">
        <f t="shared" si="0"/>
        <v/>
      </c>
      <c r="F219" s="184" t="str">
        <f>CONCATENATE(E200,E201,E202,E203,E204,E205,E206,E207,E208,E209,E210,E211,E212,E213,E214,E215,E216,E217,E218,E219)</f>
        <v/>
      </c>
      <c r="G219" s="183" t="str">
        <f t="shared" si="1"/>
        <v/>
      </c>
      <c r="H219" s="184" t="str">
        <f>CONCATENATE(G200,G201,G202,G203,G204,G205,G206,G207,G208,G209,G210,G211,G212,G213,G214,G215,G216,G217,G218,G219)</f>
        <v/>
      </c>
      <c r="I219" s="183" t="str">
        <f t="shared" si="2"/>
        <v/>
      </c>
      <c r="J219" s="184" t="str">
        <f>CONCATENATE(I200,I201,I202,I203,I204,I205,I206,I207,I208,I209,I210,I211,I212,I213,I214,I215,I216,I217,I218,I219)</f>
        <v/>
      </c>
      <c r="K219" s="183" t="str">
        <f t="shared" si="3"/>
        <v/>
      </c>
      <c r="L219" s="184" t="str">
        <f>CONCATENATE(K200,K201,K202,K203,K204,K205,K206,K207,K208,K209,K210,K211,K212,K213,K214,K215,K216,K217,K218,K219)</f>
        <v/>
      </c>
      <c r="M219" s="183" t="str">
        <f t="shared" si="4"/>
        <v/>
      </c>
      <c r="N219" s="184" t="str">
        <f>CONCATENATE(M200,M201,M202,M203,M204,M205,M206,M207,M208,M209,M210,M211,M212,M213,M214,M215,M216,M217,M218,M219)</f>
        <v/>
      </c>
      <c r="O219" s="183" t="str">
        <f t="shared" si="5"/>
        <v/>
      </c>
      <c r="P219" s="184" t="str">
        <f>CONCATENATE(O200,O201,O202,O203,O204,O205,O206,O207,O208,O209,O210,O211,O212,O213,O214,O215,O216,O217,O218,O219)</f>
        <v/>
      </c>
    </row>
    <row r="220" spans="1:16" x14ac:dyDescent="0.25">
      <c r="A220" s="1" t="s">
        <v>211</v>
      </c>
      <c r="E220" s="183" t="str">
        <f t="shared" si="0"/>
        <v/>
      </c>
      <c r="G220" s="183" t="str">
        <f t="shared" si="1"/>
        <v/>
      </c>
      <c r="I220" s="183" t="str">
        <f t="shared" si="2"/>
        <v/>
      </c>
      <c r="K220" s="183" t="str">
        <f t="shared" si="3"/>
        <v/>
      </c>
      <c r="M220" s="183" t="str">
        <f t="shared" si="4"/>
        <v/>
      </c>
      <c r="O220" s="183" t="str">
        <f t="shared" si="5"/>
        <v/>
      </c>
    </row>
    <row r="221" spans="1:16" x14ac:dyDescent="0.25">
      <c r="A221" s="1" t="s">
        <v>212</v>
      </c>
      <c r="E221" s="183" t="str">
        <f t="shared" si="0"/>
        <v/>
      </c>
      <c r="G221" s="183" t="str">
        <f t="shared" si="1"/>
        <v/>
      </c>
      <c r="I221" s="183" t="str">
        <f t="shared" si="2"/>
        <v/>
      </c>
      <c r="K221" s="183" t="str">
        <f t="shared" si="3"/>
        <v/>
      </c>
      <c r="M221" s="183" t="str">
        <f t="shared" si="4"/>
        <v/>
      </c>
      <c r="O221" s="183" t="str">
        <f t="shared" si="5"/>
        <v/>
      </c>
    </row>
    <row r="222" spans="1:16" x14ac:dyDescent="0.25">
      <c r="A222" s="1" t="s">
        <v>213</v>
      </c>
      <c r="E222" s="183" t="str">
        <f t="shared" si="0"/>
        <v/>
      </c>
      <c r="G222" s="183" t="str">
        <f t="shared" si="1"/>
        <v/>
      </c>
      <c r="I222" s="183" t="str">
        <f t="shared" si="2"/>
        <v/>
      </c>
      <c r="K222" s="183" t="str">
        <f t="shared" si="3"/>
        <v/>
      </c>
      <c r="M222" s="183" t="str">
        <f t="shared" si="4"/>
        <v/>
      </c>
      <c r="O222" s="183" t="str">
        <f t="shared" si="5"/>
        <v/>
      </c>
    </row>
    <row r="223" spans="1:16" x14ac:dyDescent="0.25">
      <c r="A223" s="1" t="s">
        <v>214</v>
      </c>
      <c r="E223" s="183" t="str">
        <f t="shared" si="0"/>
        <v/>
      </c>
      <c r="G223" s="183" t="str">
        <f t="shared" si="1"/>
        <v/>
      </c>
      <c r="I223" s="183" t="str">
        <f t="shared" si="2"/>
        <v/>
      </c>
      <c r="K223" s="183" t="str">
        <f t="shared" si="3"/>
        <v/>
      </c>
      <c r="M223" s="183" t="str">
        <f t="shared" si="4"/>
        <v/>
      </c>
      <c r="O223" s="183" t="str">
        <f t="shared" si="5"/>
        <v/>
      </c>
    </row>
    <row r="224" spans="1:16" x14ac:dyDescent="0.25">
      <c r="A224" s="1" t="s">
        <v>215</v>
      </c>
      <c r="E224" s="183" t="str">
        <f t="shared" si="0"/>
        <v/>
      </c>
      <c r="G224" s="183" t="str">
        <f t="shared" si="1"/>
        <v/>
      </c>
      <c r="I224" s="183" t="str">
        <f t="shared" si="2"/>
        <v/>
      </c>
      <c r="K224" s="183" t="str">
        <f t="shared" si="3"/>
        <v/>
      </c>
      <c r="M224" s="183" t="str">
        <f t="shared" si="4"/>
        <v/>
      </c>
      <c r="O224" s="183" t="str">
        <f t="shared" si="5"/>
        <v/>
      </c>
    </row>
    <row r="225" spans="1:16" x14ac:dyDescent="0.25">
      <c r="A225" s="1" t="s">
        <v>216</v>
      </c>
      <c r="E225" s="183" t="str">
        <f t="shared" si="0"/>
        <v/>
      </c>
      <c r="G225" s="183" t="str">
        <f t="shared" si="1"/>
        <v/>
      </c>
      <c r="I225" s="183" t="str">
        <f t="shared" si="2"/>
        <v/>
      </c>
      <c r="K225" s="183" t="str">
        <f t="shared" si="3"/>
        <v/>
      </c>
      <c r="M225" s="183" t="str">
        <f t="shared" si="4"/>
        <v/>
      </c>
      <c r="O225" s="183" t="str">
        <f t="shared" si="5"/>
        <v/>
      </c>
    </row>
    <row r="226" spans="1:16" x14ac:dyDescent="0.25">
      <c r="A226" s="1" t="s">
        <v>217</v>
      </c>
      <c r="E226" s="183" t="str">
        <f t="shared" si="0"/>
        <v/>
      </c>
      <c r="G226" s="183" t="str">
        <f t="shared" si="1"/>
        <v/>
      </c>
      <c r="I226" s="183" t="str">
        <f t="shared" si="2"/>
        <v/>
      </c>
      <c r="K226" s="183" t="str">
        <f t="shared" si="3"/>
        <v/>
      </c>
      <c r="M226" s="183" t="str">
        <f t="shared" si="4"/>
        <v/>
      </c>
      <c r="O226" s="183" t="str">
        <f t="shared" si="5"/>
        <v/>
      </c>
    </row>
    <row r="227" spans="1:16" x14ac:dyDescent="0.25">
      <c r="A227" s="1" t="s">
        <v>218</v>
      </c>
      <c r="E227" s="183" t="str">
        <f t="shared" si="0"/>
        <v/>
      </c>
      <c r="G227" s="183" t="str">
        <f t="shared" si="1"/>
        <v/>
      </c>
      <c r="I227" s="183" t="str">
        <f t="shared" si="2"/>
        <v/>
      </c>
      <c r="K227" s="183" t="str">
        <f t="shared" si="3"/>
        <v/>
      </c>
      <c r="M227" s="183" t="str">
        <f t="shared" si="4"/>
        <v/>
      </c>
      <c r="O227" s="183" t="str">
        <f t="shared" si="5"/>
        <v/>
      </c>
    </row>
    <row r="228" spans="1:16" x14ac:dyDescent="0.25">
      <c r="A228" s="1" t="s">
        <v>219</v>
      </c>
      <c r="E228" s="183" t="str">
        <f t="shared" si="0"/>
        <v/>
      </c>
      <c r="G228" s="183" t="str">
        <f t="shared" si="1"/>
        <v/>
      </c>
      <c r="I228" s="183" t="str">
        <f t="shared" si="2"/>
        <v/>
      </c>
      <c r="K228" s="183" t="str">
        <f t="shared" si="3"/>
        <v/>
      </c>
      <c r="M228" s="183" t="str">
        <f t="shared" si="4"/>
        <v/>
      </c>
      <c r="O228" s="183" t="str">
        <f t="shared" si="5"/>
        <v/>
      </c>
    </row>
    <row r="229" spans="1:16" x14ac:dyDescent="0.25">
      <c r="A229" s="1" t="s">
        <v>220</v>
      </c>
      <c r="E229" s="183" t="str">
        <f t="shared" si="0"/>
        <v/>
      </c>
      <c r="G229" s="183" t="str">
        <f t="shared" si="1"/>
        <v/>
      </c>
      <c r="I229" s="183" t="str">
        <f t="shared" si="2"/>
        <v/>
      </c>
      <c r="K229" s="183" t="str">
        <f t="shared" si="3"/>
        <v/>
      </c>
      <c r="M229" s="183" t="str">
        <f t="shared" si="4"/>
        <v/>
      </c>
      <c r="O229" s="183" t="str">
        <f t="shared" si="5"/>
        <v/>
      </c>
    </row>
    <row r="230" spans="1:16" x14ac:dyDescent="0.25">
      <c r="A230" s="1" t="s">
        <v>221</v>
      </c>
      <c r="E230" s="183" t="str">
        <f t="shared" si="0"/>
        <v/>
      </c>
      <c r="G230" s="183" t="str">
        <f t="shared" si="1"/>
        <v/>
      </c>
      <c r="I230" s="183" t="str">
        <f t="shared" si="2"/>
        <v/>
      </c>
      <c r="K230" s="183" t="str">
        <f t="shared" si="3"/>
        <v/>
      </c>
      <c r="M230" s="183" t="str">
        <f t="shared" si="4"/>
        <v/>
      </c>
      <c r="O230" s="183" t="str">
        <f t="shared" si="5"/>
        <v/>
      </c>
    </row>
    <row r="231" spans="1:16" x14ac:dyDescent="0.25">
      <c r="A231" s="1" t="s">
        <v>222</v>
      </c>
      <c r="E231" s="183" t="str">
        <f t="shared" si="0"/>
        <v/>
      </c>
      <c r="G231" s="183" t="str">
        <f t="shared" si="1"/>
        <v/>
      </c>
      <c r="I231" s="183" t="str">
        <f t="shared" si="2"/>
        <v/>
      </c>
      <c r="K231" s="183" t="str">
        <f t="shared" si="3"/>
        <v/>
      </c>
      <c r="M231" s="183" t="str">
        <f t="shared" si="4"/>
        <v/>
      </c>
      <c r="O231" s="183" t="str">
        <f t="shared" si="5"/>
        <v/>
      </c>
    </row>
    <row r="232" spans="1:16" x14ac:dyDescent="0.25">
      <c r="A232" s="1" t="s">
        <v>223</v>
      </c>
      <c r="E232" s="183" t="str">
        <f t="shared" si="0"/>
        <v/>
      </c>
      <c r="G232" s="183" t="str">
        <f t="shared" si="1"/>
        <v/>
      </c>
      <c r="I232" s="183" t="str">
        <f t="shared" si="2"/>
        <v/>
      </c>
      <c r="K232" s="183" t="str">
        <f t="shared" si="3"/>
        <v/>
      </c>
      <c r="M232" s="183" t="str">
        <f t="shared" si="4"/>
        <v/>
      </c>
      <c r="O232" s="183" t="str">
        <f t="shared" si="5"/>
        <v/>
      </c>
    </row>
    <row r="233" spans="1:16" x14ac:dyDescent="0.25">
      <c r="A233" s="1" t="s">
        <v>224</v>
      </c>
      <c r="E233" s="183" t="str">
        <f t="shared" si="0"/>
        <v/>
      </c>
      <c r="G233" s="183" t="str">
        <f t="shared" si="1"/>
        <v/>
      </c>
      <c r="I233" s="183" t="str">
        <f t="shared" si="2"/>
        <v/>
      </c>
      <c r="K233" s="183" t="str">
        <f t="shared" si="3"/>
        <v/>
      </c>
      <c r="M233" s="183" t="str">
        <f t="shared" si="4"/>
        <v/>
      </c>
      <c r="O233" s="183" t="str">
        <f t="shared" si="5"/>
        <v/>
      </c>
    </row>
    <row r="234" spans="1:16" x14ac:dyDescent="0.25">
      <c r="A234" s="1" t="s">
        <v>225</v>
      </c>
      <c r="E234" s="183" t="str">
        <f t="shared" si="0"/>
        <v/>
      </c>
      <c r="G234" s="183" t="str">
        <f t="shared" si="1"/>
        <v/>
      </c>
      <c r="I234" s="183" t="str">
        <f t="shared" si="2"/>
        <v/>
      </c>
      <c r="K234" s="183" t="str">
        <f t="shared" si="3"/>
        <v/>
      </c>
      <c r="M234" s="183" t="str">
        <f t="shared" si="4"/>
        <v/>
      </c>
      <c r="O234" s="183" t="str">
        <f t="shared" si="5"/>
        <v/>
      </c>
    </row>
    <row r="235" spans="1:16" x14ac:dyDescent="0.25">
      <c r="A235" s="1" t="s">
        <v>226</v>
      </c>
      <c r="E235" s="183" t="str">
        <f t="shared" si="0"/>
        <v/>
      </c>
      <c r="G235" s="183" t="str">
        <f t="shared" si="1"/>
        <v/>
      </c>
      <c r="I235" s="183" t="str">
        <f t="shared" si="2"/>
        <v/>
      </c>
      <c r="K235" s="183" t="str">
        <f t="shared" si="3"/>
        <v/>
      </c>
      <c r="M235" s="183" t="str">
        <f t="shared" si="4"/>
        <v/>
      </c>
      <c r="O235" s="183" t="str">
        <f t="shared" si="5"/>
        <v/>
      </c>
    </row>
    <row r="236" spans="1:16" x14ac:dyDescent="0.25">
      <c r="A236" s="1" t="s">
        <v>227</v>
      </c>
      <c r="E236" s="183" t="str">
        <f t="shared" si="0"/>
        <v/>
      </c>
      <c r="G236" s="183" t="str">
        <f t="shared" si="1"/>
        <v/>
      </c>
      <c r="I236" s="183" t="str">
        <f t="shared" si="2"/>
        <v/>
      </c>
      <c r="K236" s="183" t="str">
        <f t="shared" si="3"/>
        <v/>
      </c>
      <c r="M236" s="183" t="str">
        <f t="shared" si="4"/>
        <v/>
      </c>
      <c r="O236" s="183" t="str">
        <f t="shared" si="5"/>
        <v/>
      </c>
    </row>
    <row r="237" spans="1:16" x14ac:dyDescent="0.25">
      <c r="A237" s="1" t="s">
        <v>228</v>
      </c>
      <c r="E237" s="183" t="str">
        <f t="shared" si="0"/>
        <v/>
      </c>
      <c r="G237" s="183" t="str">
        <f t="shared" si="1"/>
        <v/>
      </c>
      <c r="I237" s="183" t="str">
        <f t="shared" si="2"/>
        <v/>
      </c>
      <c r="K237" s="183" t="str">
        <f t="shared" si="3"/>
        <v/>
      </c>
      <c r="M237" s="183" t="str">
        <f t="shared" si="4"/>
        <v/>
      </c>
      <c r="O237" s="183" t="str">
        <f t="shared" si="5"/>
        <v/>
      </c>
    </row>
    <row r="238" spans="1:16" x14ac:dyDescent="0.25">
      <c r="A238" s="1" t="s">
        <v>229</v>
      </c>
      <c r="E238" s="183" t="str">
        <f t="shared" si="0"/>
        <v/>
      </c>
      <c r="G238" s="183" t="str">
        <f t="shared" si="1"/>
        <v/>
      </c>
      <c r="I238" s="183" t="str">
        <f t="shared" si="2"/>
        <v/>
      </c>
      <c r="K238" s="183" t="str">
        <f t="shared" si="3"/>
        <v/>
      </c>
      <c r="M238" s="183" t="str">
        <f t="shared" si="4"/>
        <v/>
      </c>
      <c r="O238" s="183" t="str">
        <f t="shared" si="5"/>
        <v/>
      </c>
    </row>
    <row r="239" spans="1:16" x14ac:dyDescent="0.25">
      <c r="A239" s="1" t="s">
        <v>230</v>
      </c>
      <c r="E239" s="183" t="str">
        <f t="shared" si="0"/>
        <v/>
      </c>
      <c r="F239" s="184" t="str">
        <f>CONCATENATE(E220,E221,E222,E223,E224,E225,E226,E227,E228,E229,E230,E231,E232,E233,E234,E235,E236,E237,E238,E239)</f>
        <v/>
      </c>
      <c r="G239" s="183" t="str">
        <f t="shared" si="1"/>
        <v/>
      </c>
      <c r="H239" s="184" t="str">
        <f>CONCATENATE(G220,G221,G222,G223,G224,G225,G226,G227,G228,G229,G230,G231,G232,G233,G234,G235,G236,G237,G238,G239)</f>
        <v/>
      </c>
      <c r="I239" s="183" t="str">
        <f t="shared" si="2"/>
        <v/>
      </c>
      <c r="J239" s="184" t="str">
        <f>CONCATENATE(I220,I221,I222,I223,I224,I225,I226,I227,I228,I229,I230,I231,I232,I233,I234,I235,I236,I237,I238,I239)</f>
        <v/>
      </c>
      <c r="K239" s="183" t="str">
        <f t="shared" si="3"/>
        <v/>
      </c>
      <c r="L239" s="184" t="str">
        <f>CONCATENATE(K220,K221,K222,K223,K224,K225,K226,K227,K228,K229,K230,K231,K232,K233,K234,K235,K236,K237,K238,K239)</f>
        <v/>
      </c>
      <c r="M239" s="183" t="str">
        <f t="shared" si="4"/>
        <v/>
      </c>
      <c r="N239" s="184" t="str">
        <f>CONCATENATE(M220,M221,M222,M223,M224,M225,M226,M227,M228,M229,M230,M231,M232,M233,M234,M235,M236,M237,M238,M239)</f>
        <v/>
      </c>
      <c r="O239" s="183" t="str">
        <f t="shared" si="5"/>
        <v/>
      </c>
      <c r="P239" s="184" t="str">
        <f>CONCATENATE(O220,O221,O222,O223,O224,O225,O226,O227,O228,O229,O230,O231,O232,O233,O234,O235,O236,O237,O238,O239)</f>
        <v/>
      </c>
    </row>
    <row r="240" spans="1:16" x14ac:dyDescent="0.25">
      <c r="A240" s="1" t="s">
        <v>231</v>
      </c>
      <c r="E240" s="183" t="str">
        <f t="shared" si="0"/>
        <v/>
      </c>
      <c r="G240" s="183" t="str">
        <f t="shared" si="1"/>
        <v/>
      </c>
      <c r="I240" s="183" t="str">
        <f t="shared" si="2"/>
        <v/>
      </c>
      <c r="K240" s="183" t="str">
        <f t="shared" si="3"/>
        <v/>
      </c>
      <c r="M240" s="183" t="str">
        <f t="shared" si="4"/>
        <v/>
      </c>
      <c r="O240" s="183" t="str">
        <f t="shared" si="5"/>
        <v/>
      </c>
    </row>
    <row r="241" spans="1:16" x14ac:dyDescent="0.25">
      <c r="A241" s="1" t="s">
        <v>232</v>
      </c>
      <c r="E241" s="183" t="str">
        <f t="shared" si="0"/>
        <v/>
      </c>
      <c r="G241" s="183" t="str">
        <f t="shared" si="1"/>
        <v/>
      </c>
      <c r="I241" s="183" t="str">
        <f t="shared" si="2"/>
        <v/>
      </c>
      <c r="K241" s="183" t="str">
        <f t="shared" si="3"/>
        <v/>
      </c>
      <c r="M241" s="183" t="str">
        <f t="shared" si="4"/>
        <v/>
      </c>
      <c r="O241" s="183" t="str">
        <f t="shared" si="5"/>
        <v/>
      </c>
    </row>
    <row r="242" spans="1:16" x14ac:dyDescent="0.25">
      <c r="A242" s="1" t="s">
        <v>233</v>
      </c>
      <c r="E242" s="183" t="str">
        <f t="shared" si="0"/>
        <v/>
      </c>
      <c r="G242" s="183" t="str">
        <f t="shared" si="1"/>
        <v/>
      </c>
      <c r="I242" s="183" t="str">
        <f t="shared" si="2"/>
        <v/>
      </c>
      <c r="K242" s="183" t="str">
        <f t="shared" si="3"/>
        <v/>
      </c>
      <c r="M242" s="183" t="str">
        <f t="shared" si="4"/>
        <v/>
      </c>
      <c r="O242" s="183" t="str">
        <f t="shared" si="5"/>
        <v/>
      </c>
    </row>
    <row r="243" spans="1:16" x14ac:dyDescent="0.25">
      <c r="A243" s="1" t="s">
        <v>234</v>
      </c>
      <c r="E243" s="183" t="str">
        <f t="shared" si="0"/>
        <v/>
      </c>
      <c r="G243" s="183" t="str">
        <f t="shared" si="1"/>
        <v/>
      </c>
      <c r="I243" s="183" t="str">
        <f t="shared" si="2"/>
        <v/>
      </c>
      <c r="K243" s="183" t="str">
        <f t="shared" si="3"/>
        <v/>
      </c>
      <c r="M243" s="183" t="str">
        <f t="shared" si="4"/>
        <v/>
      </c>
      <c r="O243" s="183" t="str">
        <f t="shared" si="5"/>
        <v/>
      </c>
    </row>
    <row r="244" spans="1:16" x14ac:dyDescent="0.25">
      <c r="A244" s="1" t="s">
        <v>235</v>
      </c>
      <c r="E244" s="183" t="str">
        <f t="shared" si="0"/>
        <v/>
      </c>
      <c r="G244" s="183" t="str">
        <f t="shared" si="1"/>
        <v/>
      </c>
      <c r="I244" s="183" t="str">
        <f t="shared" si="2"/>
        <v/>
      </c>
      <c r="K244" s="183" t="str">
        <f t="shared" si="3"/>
        <v/>
      </c>
      <c r="M244" s="183" t="str">
        <f t="shared" si="4"/>
        <v/>
      </c>
      <c r="O244" s="183" t="str">
        <f t="shared" si="5"/>
        <v/>
      </c>
    </row>
    <row r="245" spans="1:16" x14ac:dyDescent="0.25">
      <c r="A245" s="1" t="s">
        <v>236</v>
      </c>
      <c r="E245" s="183" t="str">
        <f t="shared" si="0"/>
        <v/>
      </c>
      <c r="G245" s="183" t="str">
        <f t="shared" si="1"/>
        <v/>
      </c>
      <c r="I245" s="183" t="str">
        <f t="shared" si="2"/>
        <v/>
      </c>
      <c r="K245" s="183" t="str">
        <f t="shared" si="3"/>
        <v/>
      </c>
      <c r="M245" s="183" t="str">
        <f t="shared" si="4"/>
        <v/>
      </c>
      <c r="O245" s="183" t="str">
        <f t="shared" si="5"/>
        <v/>
      </c>
    </row>
    <row r="246" spans="1:16" x14ac:dyDescent="0.25">
      <c r="A246" s="1" t="s">
        <v>237</v>
      </c>
      <c r="E246" s="183" t="str">
        <f t="shared" si="0"/>
        <v/>
      </c>
      <c r="G246" s="183" t="str">
        <f t="shared" si="1"/>
        <v/>
      </c>
      <c r="I246" s="183" t="str">
        <f t="shared" si="2"/>
        <v/>
      </c>
      <c r="K246" s="183" t="str">
        <f t="shared" si="3"/>
        <v/>
      </c>
      <c r="M246" s="183" t="str">
        <f t="shared" si="4"/>
        <v/>
      </c>
      <c r="O246" s="183" t="str">
        <f t="shared" si="5"/>
        <v/>
      </c>
    </row>
    <row r="247" spans="1:16" x14ac:dyDescent="0.25">
      <c r="A247" s="1" t="s">
        <v>238</v>
      </c>
      <c r="E247" s="183" t="str">
        <f t="shared" si="0"/>
        <v/>
      </c>
      <c r="G247" s="183" t="str">
        <f t="shared" si="1"/>
        <v/>
      </c>
      <c r="I247" s="183" t="str">
        <f t="shared" si="2"/>
        <v/>
      </c>
      <c r="K247" s="183" t="str">
        <f t="shared" si="3"/>
        <v/>
      </c>
      <c r="M247" s="183" t="str">
        <f t="shared" si="4"/>
        <v/>
      </c>
      <c r="O247" s="183" t="str">
        <f t="shared" si="5"/>
        <v/>
      </c>
    </row>
    <row r="248" spans="1:16" x14ac:dyDescent="0.25">
      <c r="A248" s="1" t="s">
        <v>239</v>
      </c>
      <c r="E248" s="183" t="str">
        <f t="shared" si="0"/>
        <v/>
      </c>
      <c r="G248" s="183" t="str">
        <f t="shared" si="1"/>
        <v/>
      </c>
      <c r="I248" s="183" t="str">
        <f t="shared" si="2"/>
        <v/>
      </c>
      <c r="K248" s="183" t="str">
        <f t="shared" si="3"/>
        <v/>
      </c>
      <c r="M248" s="183" t="str">
        <f t="shared" si="4"/>
        <v/>
      </c>
      <c r="O248" s="183" t="str">
        <f t="shared" si="5"/>
        <v/>
      </c>
    </row>
    <row r="249" spans="1:16" x14ac:dyDescent="0.25">
      <c r="A249" s="1" t="s">
        <v>240</v>
      </c>
      <c r="E249" s="183" t="str">
        <f t="shared" si="0"/>
        <v/>
      </c>
      <c r="G249" s="183" t="str">
        <f t="shared" si="1"/>
        <v/>
      </c>
      <c r="I249" s="183" t="str">
        <f t="shared" si="2"/>
        <v/>
      </c>
      <c r="K249" s="183" t="str">
        <f t="shared" si="3"/>
        <v/>
      </c>
      <c r="M249" s="183" t="str">
        <f t="shared" si="4"/>
        <v/>
      </c>
      <c r="O249" s="183" t="str">
        <f t="shared" si="5"/>
        <v/>
      </c>
    </row>
    <row r="250" spans="1:16" x14ac:dyDescent="0.25">
      <c r="A250" s="1" t="s">
        <v>241</v>
      </c>
      <c r="E250" s="183" t="str">
        <f t="shared" si="0"/>
        <v/>
      </c>
      <c r="G250" s="183" t="str">
        <f t="shared" si="1"/>
        <v/>
      </c>
      <c r="I250" s="183" t="str">
        <f t="shared" si="2"/>
        <v/>
      </c>
      <c r="K250" s="183" t="str">
        <f t="shared" si="3"/>
        <v/>
      </c>
      <c r="M250" s="183" t="str">
        <f t="shared" si="4"/>
        <v/>
      </c>
      <c r="O250" s="183" t="str">
        <f t="shared" si="5"/>
        <v/>
      </c>
    </row>
    <row r="251" spans="1:16" x14ac:dyDescent="0.25">
      <c r="A251" s="1" t="s">
        <v>242</v>
      </c>
      <c r="E251" s="183" t="str">
        <f t="shared" si="0"/>
        <v/>
      </c>
      <c r="F251" s="184" t="str">
        <f>CONCATENATE(E240,E241,E242,E243,E244,E245,E246,E247,E248,E249,E250,E251)</f>
        <v/>
      </c>
      <c r="G251" s="183" t="str">
        <f t="shared" si="1"/>
        <v/>
      </c>
      <c r="H251" s="184" t="str">
        <f>CONCATENATE(G240,G241,G242,G243,G244,G245,G246,G247,G248,G249,G250,G251)</f>
        <v/>
      </c>
      <c r="I251" s="183" t="str">
        <f t="shared" si="2"/>
        <v/>
      </c>
      <c r="J251" s="184" t="str">
        <f>CONCATENATE(I240,I241,I242,I243,I244,I245,I246,I247,I248,I249,I250,I251)</f>
        <v/>
      </c>
      <c r="K251" s="183" t="str">
        <f t="shared" si="3"/>
        <v/>
      </c>
      <c r="L251" s="184" t="str">
        <f>CONCATENATE(K240,K241,K242,K243,K244,K245,K246,K247,K248,K249,K250,K251)</f>
        <v/>
      </c>
      <c r="M251" s="183" t="str">
        <f t="shared" si="4"/>
        <v/>
      </c>
      <c r="N251" s="184" t="str">
        <f>CONCATENATE(M240,M241,M242,M243,M244,M245,M246,M247,M248,M249,M250,M251)</f>
        <v/>
      </c>
      <c r="O251" s="183" t="str">
        <f t="shared" si="5"/>
        <v/>
      </c>
      <c r="P251" s="184" t="str">
        <f>CONCATENATE(O240,O241,O242,O243,O244,O245,O246,O247,O248,O249,O250,O251)</f>
        <v/>
      </c>
    </row>
    <row r="252" spans="1:16" x14ac:dyDescent="0.25">
      <c r="A252" s="1" t="s">
        <v>243</v>
      </c>
      <c r="E252" s="162"/>
    </row>
    <row r="253" spans="1:16" x14ac:dyDescent="0.25">
      <c r="F253" s="185" t="str">
        <f>CONCATENATE(F219,F239,F251)</f>
        <v/>
      </c>
      <c r="H253" s="185" t="str">
        <f>CONCATENATE(H219,H239,H251)</f>
        <v/>
      </c>
      <c r="J253" s="185" t="str">
        <f>CONCATENATE(J219,J239,J251)</f>
        <v/>
      </c>
      <c r="L253" s="185" t="str">
        <f>CONCATENATE(L219,L239,L251)</f>
        <v/>
      </c>
      <c r="N253" s="185" t="str">
        <f>CONCATENATE(N219,N239,N251)</f>
        <v/>
      </c>
      <c r="P253" s="185" t="str">
        <f>CONCATENATE(P219,P239,P251)</f>
        <v/>
      </c>
    </row>
    <row r="254" spans="1:16" x14ac:dyDescent="0.25">
      <c r="F254" s="186" t="str">
        <f>IF(F253="","",E199&amp;F253&amp;CHAR(10))</f>
        <v/>
      </c>
      <c r="H254" s="186" t="str">
        <f>IF(H253="","",G199&amp;H253&amp;CHAR(10))</f>
        <v/>
      </c>
      <c r="J254" s="186" t="str">
        <f>IF(J253="","",I199&amp;J253&amp;CHAR(10))</f>
        <v/>
      </c>
      <c r="L254" s="186" t="str">
        <f>IF(L253="","",K199&amp;L253&amp;CHAR(10))</f>
        <v/>
      </c>
      <c r="N254" s="186" t="str">
        <f>IF(N253="","",M199&amp;N253&amp;CHAR(10))</f>
        <v/>
      </c>
      <c r="P254" s="186" t="str">
        <f>IF(P253="","",O199&amp;P253&amp;CHAR(10))</f>
        <v/>
      </c>
    </row>
  </sheetData>
  <mergeCells count="1">
    <mergeCell ref="G15:K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theme="0" tint="-0.499984740745262"/>
  </sheetPr>
  <dimension ref="A1:T254"/>
  <sheetViews>
    <sheetView zoomScale="85" zoomScaleNormal="85" workbookViewId="0">
      <selection activeCell="C3" sqref="C3:C6"/>
    </sheetView>
  </sheetViews>
  <sheetFormatPr defaultColWidth="11.44140625" defaultRowHeight="13.2" x14ac:dyDescent="0.25"/>
  <cols>
    <col min="1" max="1" width="50" style="1" customWidth="1"/>
    <col min="2" max="2" width="3.6640625" style="1" customWidth="1"/>
    <col min="3" max="3" width="16.33203125" style="1" customWidth="1"/>
    <col min="4" max="4" width="3.6640625" style="1" customWidth="1"/>
    <col min="5" max="5" width="17.33203125" style="1" bestFit="1" customWidth="1"/>
    <col min="6" max="6" width="10.5546875" style="1" bestFit="1" customWidth="1"/>
    <col min="7" max="7" width="17.88671875" style="1" bestFit="1" customWidth="1"/>
    <col min="8" max="8" width="15.33203125" style="1" bestFit="1" customWidth="1"/>
    <col min="9" max="9" width="15.6640625" style="1" bestFit="1" customWidth="1"/>
    <col min="10" max="11" width="13.33203125" style="1" bestFit="1" customWidth="1"/>
    <col min="12" max="12" width="3.6640625" style="1" customWidth="1"/>
    <col min="13" max="13" width="19.88671875" style="1" customWidth="1"/>
    <col min="14" max="14" width="15.33203125" style="1" bestFit="1" customWidth="1"/>
    <col min="15" max="15" width="3.6640625" style="1" customWidth="1"/>
    <col min="16" max="16" width="19.44140625" style="1" bestFit="1" customWidth="1"/>
    <col min="17" max="17" width="15.33203125" style="1" bestFit="1" customWidth="1"/>
    <col min="18" max="18" width="3.6640625" style="1" customWidth="1"/>
    <col min="19" max="20" width="15" style="1" customWidth="1"/>
    <col min="21" max="21" width="3.6640625" style="1" customWidth="1"/>
    <col min="22" max="22" width="11.44140625" style="1" customWidth="1"/>
    <col min="23" max="23" width="3.6640625" style="1" customWidth="1"/>
    <col min="24" max="29" width="11.44140625" style="1" customWidth="1"/>
    <col min="30" max="30" width="3.6640625" style="1" customWidth="1"/>
    <col min="31" max="36" width="11.44140625" style="1" customWidth="1"/>
    <col min="37" max="37" width="3.6640625" style="1" customWidth="1"/>
    <col min="38" max="43" width="11.44140625" style="1" customWidth="1"/>
    <col min="44" max="44" width="3.6640625" style="1" customWidth="1"/>
    <col min="45" max="48" width="11.44140625" style="1" customWidth="1"/>
    <col min="49" max="51" width="3.6640625" style="1" customWidth="1"/>
    <col min="52" max="52" width="11.44140625" style="1" customWidth="1"/>
    <col min="53" max="53" width="3.6640625" style="1" customWidth="1"/>
    <col min="54" max="59" width="11.44140625" style="1" customWidth="1"/>
    <col min="60" max="60" width="3.6640625" style="1" customWidth="1"/>
    <col min="61" max="66" width="11.44140625" style="1" customWidth="1"/>
    <col min="67" max="67" width="3.6640625" style="1" customWidth="1"/>
    <col min="68" max="73" width="11.44140625" style="1" customWidth="1"/>
    <col min="74" max="74" width="3.6640625" style="1" customWidth="1"/>
    <col min="75" max="16384" width="11.44140625" style="1"/>
  </cols>
  <sheetData>
    <row r="1" spans="1:20" ht="15.75" customHeight="1" x14ac:dyDescent="0.3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0" ht="12.75" customHeight="1" x14ac:dyDescent="0.25"/>
    <row r="3" spans="1:20" x14ac:dyDescent="0.25">
      <c r="A3" s="12" t="s">
        <v>0</v>
      </c>
      <c r="C3" s="161" t="e">
        <f>#REF!</f>
        <v>#REF!</v>
      </c>
    </row>
    <row r="4" spans="1:20" x14ac:dyDescent="0.25">
      <c r="A4" s="12" t="s">
        <v>1</v>
      </c>
      <c r="C4" s="161" t="e">
        <f>#REF!</f>
        <v>#REF!</v>
      </c>
    </row>
    <row r="5" spans="1:20" x14ac:dyDescent="0.25">
      <c r="A5" s="13" t="s">
        <v>244</v>
      </c>
      <c r="C5" s="161" t="e">
        <f>#REF!</f>
        <v>#REF!</v>
      </c>
    </row>
    <row r="6" spans="1:20" x14ac:dyDescent="0.25">
      <c r="A6" s="13" t="s">
        <v>3</v>
      </c>
      <c r="C6" s="161" t="e">
        <f>#REF!</f>
        <v>#REF!</v>
      </c>
    </row>
    <row r="7" spans="1:20" ht="12.75" customHeight="1" x14ac:dyDescent="0.25">
      <c r="A7" s="13" t="s">
        <v>245</v>
      </c>
      <c r="C7" s="161" t="s">
        <v>261</v>
      </c>
    </row>
    <row r="8" spans="1:20" ht="12.75" customHeight="1" x14ac:dyDescent="0.25"/>
    <row r="9" spans="1:20" ht="12.75" customHeight="1" x14ac:dyDescent="0.25"/>
    <row r="10" spans="1:20" ht="21" customHeight="1" x14ac:dyDescent="0.25">
      <c r="C10" s="194" t="s">
        <v>255</v>
      </c>
      <c r="D10" s="194"/>
      <c r="E10" s="194"/>
      <c r="F10" s="19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ht="12.75" customHeight="1" x14ac:dyDescent="0.25"/>
    <row r="12" spans="1:20" ht="12.75" customHeight="1" thickBot="1" x14ac:dyDescent="0.3">
      <c r="C12" s="25"/>
      <c r="D12" s="25"/>
      <c r="M12" s="51" t="s">
        <v>135</v>
      </c>
      <c r="N12" s="51" t="s">
        <v>136</v>
      </c>
      <c r="P12" s="51" t="s">
        <v>135</v>
      </c>
      <c r="Q12" s="51" t="s">
        <v>137</v>
      </c>
    </row>
    <row r="13" spans="1:20" x14ac:dyDescent="0.25">
      <c r="C13" s="28" t="s">
        <v>50</v>
      </c>
      <c r="D13" s="25"/>
      <c r="E13" s="29" t="s">
        <v>138</v>
      </c>
      <c r="F13" s="30"/>
      <c r="G13" s="30"/>
      <c r="H13" s="31"/>
      <c r="I13" s="31"/>
      <c r="J13" s="31"/>
      <c r="K13" s="32"/>
      <c r="M13" s="29" t="s">
        <v>139</v>
      </c>
      <c r="N13" s="32"/>
      <c r="P13" s="29" t="s">
        <v>138</v>
      </c>
      <c r="Q13" s="32"/>
      <c r="S13" s="29" t="s">
        <v>140</v>
      </c>
      <c r="T13" s="32"/>
    </row>
    <row r="14" spans="1:20" x14ac:dyDescent="0.25">
      <c r="C14" s="33"/>
      <c r="D14" s="25"/>
      <c r="E14" s="34" t="s">
        <v>141</v>
      </c>
      <c r="F14" s="35"/>
      <c r="G14" s="35"/>
      <c r="H14" s="36"/>
      <c r="I14" s="36"/>
      <c r="J14" s="36"/>
      <c r="K14" s="37"/>
      <c r="M14" s="34" t="s">
        <v>127</v>
      </c>
      <c r="N14" s="37"/>
      <c r="P14" s="34" t="s">
        <v>128</v>
      </c>
      <c r="Q14" s="37"/>
      <c r="S14" s="34"/>
      <c r="T14" s="37"/>
    </row>
    <row r="15" spans="1:20" ht="12.75" customHeight="1" x14ac:dyDescent="0.25">
      <c r="C15" s="9"/>
      <c r="D15" s="25"/>
      <c r="E15" s="38"/>
      <c r="F15" s="2"/>
      <c r="G15" s="271" t="str">
        <f>CONCATENATE(F254,H254,J254,L254,N254,P254)</f>
        <v/>
      </c>
      <c r="H15" s="271"/>
      <c r="I15" s="271"/>
      <c r="J15" s="271"/>
      <c r="K15" s="272"/>
      <c r="M15" s="38"/>
      <c r="N15" s="3"/>
      <c r="P15" s="38"/>
      <c r="Q15" s="3"/>
      <c r="S15" s="38"/>
      <c r="T15" s="3"/>
    </row>
    <row r="16" spans="1:20" ht="12.75" customHeight="1" x14ac:dyDescent="0.25">
      <c r="A16" s="19" t="s">
        <v>119</v>
      </c>
      <c r="C16" s="39"/>
      <c r="D16" s="25"/>
      <c r="E16" s="165">
        <f>'Hydro Normal'!E16</f>
        <v>0</v>
      </c>
      <c r="F16"/>
      <c r="G16" s="271"/>
      <c r="H16" s="271"/>
      <c r="I16" s="271"/>
      <c r="J16" s="271"/>
      <c r="K16" s="272"/>
      <c r="M16" s="165">
        <f>'Hydro Normal'!M16</f>
        <v>0</v>
      </c>
      <c r="N16" s="40"/>
      <c r="P16" s="165">
        <f>'Hydro Normal'!P16</f>
        <v>0</v>
      </c>
      <c r="Q16" s="40"/>
      <c r="S16" s="165">
        <f>'Hydro Normal'!S16</f>
        <v>0</v>
      </c>
      <c r="T16" s="40"/>
    </row>
    <row r="17" spans="1:20" ht="12.75" customHeight="1" x14ac:dyDescent="0.25">
      <c r="A17" s="20" t="s">
        <v>142</v>
      </c>
      <c r="C17" s="41"/>
      <c r="D17" s="25"/>
      <c r="E17" s="166">
        <f>'Hydro Normal'!E17</f>
        <v>0</v>
      </c>
      <c r="F17"/>
      <c r="G17" s="271"/>
      <c r="H17" s="271"/>
      <c r="I17" s="271"/>
      <c r="J17" s="271"/>
      <c r="K17" s="272"/>
      <c r="M17" s="166">
        <f>'Hydro Normal'!M17</f>
        <v>0</v>
      </c>
      <c r="N17" s="40"/>
      <c r="P17" s="166">
        <f>'Hydro Normal'!P17</f>
        <v>0</v>
      </c>
      <c r="Q17" s="40"/>
      <c r="S17" s="166">
        <f>'Hydro Normal'!S17</f>
        <v>0</v>
      </c>
      <c r="T17" s="40"/>
    </row>
    <row r="18" spans="1:20" ht="12.75" customHeight="1" x14ac:dyDescent="0.25">
      <c r="A18" s="20" t="s">
        <v>129</v>
      </c>
      <c r="C18" s="164">
        <f>'Hydro Normal'!C18</f>
        <v>0</v>
      </c>
      <c r="D18" s="25"/>
      <c r="E18" s="166">
        <f>'Hydro Normal'!E18</f>
        <v>0</v>
      </c>
      <c r="F18"/>
      <c r="G18" s="271"/>
      <c r="H18" s="271"/>
      <c r="I18" s="271"/>
      <c r="J18" s="271"/>
      <c r="K18" s="272"/>
      <c r="M18" s="166">
        <f>'Hydro Normal'!M18</f>
        <v>0</v>
      </c>
      <c r="N18" s="3"/>
      <c r="P18" s="166">
        <f>'Hydro Normal'!P18</f>
        <v>0</v>
      </c>
      <c r="Q18" s="3"/>
      <c r="S18" s="166">
        <f>'Hydro Normal'!S18</f>
        <v>0</v>
      </c>
      <c r="T18" s="3"/>
    </row>
    <row r="19" spans="1:20" ht="12.75" customHeight="1" thickBot="1" x14ac:dyDescent="0.3">
      <c r="A19" s="21"/>
      <c r="C19" s="42"/>
      <c r="D19" s="25"/>
      <c r="E19" s="43"/>
      <c r="F19" s="44"/>
      <c r="G19" s="273"/>
      <c r="H19" s="273"/>
      <c r="I19" s="273"/>
      <c r="J19" s="273"/>
      <c r="K19" s="274"/>
      <c r="M19" s="43"/>
      <c r="N19" s="4"/>
      <c r="P19" s="43"/>
      <c r="Q19" s="4"/>
      <c r="S19" s="43"/>
      <c r="T19" s="4"/>
    </row>
    <row r="20" spans="1:20" ht="12.75" customHeight="1" x14ac:dyDescent="0.25">
      <c r="A20" s="21"/>
    </row>
    <row r="21" spans="1:20" ht="12.75" customHeight="1" thickBot="1" x14ac:dyDescent="0.3">
      <c r="A21" s="21"/>
    </row>
    <row r="22" spans="1:20" ht="12.75" customHeight="1" thickBot="1" x14ac:dyDescent="0.3">
      <c r="A22" s="21"/>
      <c r="C22" s="5" t="s">
        <v>50</v>
      </c>
      <c r="E22" s="6" t="s">
        <v>125</v>
      </c>
      <c r="F22" s="45"/>
      <c r="G22" s="45"/>
      <c r="H22" s="7"/>
      <c r="I22" s="7"/>
      <c r="J22" s="7"/>
      <c r="K22" s="8"/>
      <c r="L22" s="25"/>
      <c r="M22" s="6" t="s">
        <v>143</v>
      </c>
      <c r="N22" s="8"/>
      <c r="P22" s="6" t="s">
        <v>144</v>
      </c>
      <c r="Q22" s="8"/>
      <c r="S22" s="29" t="s">
        <v>140</v>
      </c>
      <c r="T22" s="8"/>
    </row>
    <row r="23" spans="1:20" ht="12.75" customHeight="1" x14ac:dyDescent="0.25">
      <c r="A23" s="21"/>
      <c r="C23" s="9"/>
      <c r="E23" s="179" t="str">
        <f>IF(SUM(F29:F81)-E81+E29&lt;SUM(H29:H81)*24*7/1000,"Inflow, reservoir levels, and Min Generation do not balance","")</f>
        <v/>
      </c>
      <c r="F23" s="2"/>
      <c r="G23" s="2"/>
      <c r="H23" s="2"/>
      <c r="I23" s="2"/>
      <c r="J23" s="2"/>
      <c r="K23" s="3"/>
      <c r="L23" s="25"/>
      <c r="M23" s="46"/>
      <c r="N23" s="3"/>
      <c r="P23" s="46"/>
      <c r="Q23" s="3"/>
      <c r="S23" s="46"/>
      <c r="T23" s="3"/>
    </row>
    <row r="24" spans="1:20" ht="21" customHeight="1" thickBot="1" x14ac:dyDescent="0.3">
      <c r="C24" s="9"/>
      <c r="E24" s="163" t="str">
        <f>IF(SUM(I29:I81)&gt;0,IF(SUM(F29:F81)-E81+E29-0.25*$E$17*8904&gt;SUM(I29:I81)*24*7/1000,IF(COUNTBLANK(I29:I81)=0,"Inflow, reservoir levels, and Max Generation do not balance and will result in spilled energy",""),""),"")</f>
        <v/>
      </c>
      <c r="F24" s="26"/>
      <c r="G24" s="26"/>
      <c r="H24" s="2"/>
      <c r="I24" s="2"/>
      <c r="J24" s="2"/>
      <c r="K24" s="3"/>
      <c r="L24" s="2"/>
      <c r="M24" s="47"/>
      <c r="N24" s="3"/>
      <c r="P24" s="47"/>
      <c r="Q24" s="3"/>
      <c r="S24" s="47"/>
      <c r="T24" s="3"/>
    </row>
    <row r="25" spans="1:20" ht="12.75" customHeight="1" x14ac:dyDescent="0.25">
      <c r="C25" s="48" t="s">
        <v>51</v>
      </c>
      <c r="D25" s="22"/>
      <c r="E25" s="48"/>
      <c r="F25" s="48"/>
      <c r="G25" s="49"/>
      <c r="H25" s="49"/>
      <c r="I25" s="49"/>
      <c r="J25" s="49"/>
      <c r="K25" s="49"/>
      <c r="L25" s="2"/>
      <c r="M25" s="48"/>
      <c r="N25" s="49"/>
      <c r="P25" s="48"/>
      <c r="Q25" s="49"/>
      <c r="S25" s="48"/>
      <c r="T25" s="49"/>
    </row>
    <row r="26" spans="1:20" x14ac:dyDescent="0.25">
      <c r="C26" s="23" t="s">
        <v>120</v>
      </c>
      <c r="D26" s="22"/>
      <c r="E26" s="23" t="s">
        <v>130</v>
      </c>
      <c r="F26" s="50" t="s">
        <v>131</v>
      </c>
      <c r="G26" s="50" t="s">
        <v>132</v>
      </c>
      <c r="H26" s="50" t="s">
        <v>121</v>
      </c>
      <c r="I26" s="50" t="s">
        <v>122</v>
      </c>
      <c r="J26" s="50" t="s">
        <v>133</v>
      </c>
      <c r="K26" s="50" t="s">
        <v>133</v>
      </c>
      <c r="L26" s="2"/>
      <c r="M26" s="23" t="s">
        <v>131</v>
      </c>
      <c r="N26" s="50" t="s">
        <v>121</v>
      </c>
      <c r="P26" s="23" t="s">
        <v>131</v>
      </c>
      <c r="Q26" s="50" t="s">
        <v>121</v>
      </c>
      <c r="S26" s="23" t="s">
        <v>131</v>
      </c>
      <c r="T26" s="50" t="s">
        <v>121</v>
      </c>
    </row>
    <row r="27" spans="1:20" x14ac:dyDescent="0.25">
      <c r="C27" s="23"/>
      <c r="D27" s="22"/>
      <c r="E27" s="23"/>
      <c r="F27" s="50"/>
      <c r="G27" s="50"/>
      <c r="H27" s="50"/>
      <c r="I27" s="50"/>
      <c r="J27" s="50"/>
      <c r="K27" s="50"/>
      <c r="L27" s="2"/>
      <c r="M27" s="23"/>
      <c r="N27" s="50"/>
      <c r="P27" s="23"/>
      <c r="Q27" s="50"/>
      <c r="S27" s="23"/>
      <c r="T27" s="50"/>
    </row>
    <row r="28" spans="1:20" x14ac:dyDescent="0.25">
      <c r="C28" s="24" t="s">
        <v>52</v>
      </c>
      <c r="D28" s="22"/>
      <c r="E28" s="24" t="s">
        <v>52</v>
      </c>
      <c r="F28" s="52" t="s">
        <v>145</v>
      </c>
      <c r="G28" s="52" t="s">
        <v>145</v>
      </c>
      <c r="H28" s="24" t="s">
        <v>53</v>
      </c>
      <c r="I28" s="24" t="s">
        <v>53</v>
      </c>
      <c r="J28" s="52" t="s">
        <v>145</v>
      </c>
      <c r="K28" s="24" t="s">
        <v>53</v>
      </c>
      <c r="L28" s="2"/>
      <c r="M28" s="24" t="s">
        <v>52</v>
      </c>
      <c r="N28" s="24" t="s">
        <v>53</v>
      </c>
      <c r="P28" s="24" t="s">
        <v>52</v>
      </c>
      <c r="Q28" s="24" t="s">
        <v>53</v>
      </c>
      <c r="S28" s="24" t="s">
        <v>52</v>
      </c>
      <c r="T28" s="24" t="s">
        <v>53</v>
      </c>
    </row>
    <row r="29" spans="1:20" ht="13.8" x14ac:dyDescent="0.25">
      <c r="A29" s="190" t="s">
        <v>246</v>
      </c>
      <c r="C29" s="59"/>
      <c r="D29" s="60"/>
      <c r="E29" s="189"/>
      <c r="F29" s="59"/>
      <c r="G29" s="159"/>
      <c r="H29" s="167"/>
      <c r="I29" s="167"/>
      <c r="J29" s="168"/>
      <c r="K29" s="167"/>
      <c r="L29" s="2"/>
      <c r="M29" s="59"/>
      <c r="N29" s="10"/>
      <c r="P29" s="59"/>
      <c r="Q29" s="10"/>
      <c r="S29" s="59"/>
      <c r="T29" s="10"/>
    </row>
    <row r="30" spans="1:20" x14ac:dyDescent="0.25">
      <c r="A30" s="11" t="s">
        <v>54</v>
      </c>
      <c r="C30" s="59"/>
      <c r="D30" s="60"/>
      <c r="E30" s="187"/>
      <c r="F30" s="59"/>
      <c r="G30" s="172"/>
      <c r="H30" s="167"/>
      <c r="I30" s="167"/>
      <c r="J30" s="168"/>
      <c r="K30" s="167"/>
      <c r="L30" s="2"/>
      <c r="M30" s="59"/>
      <c r="N30" s="10"/>
      <c r="P30" s="59"/>
      <c r="Q30" s="10"/>
      <c r="S30" s="59"/>
      <c r="T30" s="10"/>
    </row>
    <row r="31" spans="1:20" x14ac:dyDescent="0.25">
      <c r="A31" s="11" t="s">
        <v>55</v>
      </c>
      <c r="C31" s="59"/>
      <c r="D31" s="60"/>
      <c r="E31" s="187"/>
      <c r="F31" s="59"/>
      <c r="G31" s="172"/>
      <c r="H31" s="167"/>
      <c r="I31" s="167"/>
      <c r="J31" s="168"/>
      <c r="K31" s="167"/>
      <c r="L31" s="2"/>
      <c r="M31" s="59"/>
      <c r="N31" s="10"/>
      <c r="P31" s="59"/>
      <c r="Q31" s="10"/>
      <c r="S31" s="59"/>
      <c r="T31" s="10"/>
    </row>
    <row r="32" spans="1:20" x14ac:dyDescent="0.25">
      <c r="A32" s="11" t="s">
        <v>56</v>
      </c>
      <c r="C32" s="59"/>
      <c r="D32" s="60"/>
      <c r="E32" s="187"/>
      <c r="F32" s="59"/>
      <c r="G32" s="172"/>
      <c r="H32" s="167"/>
      <c r="I32" s="167"/>
      <c r="J32" s="168"/>
      <c r="K32" s="167"/>
      <c r="L32" s="2"/>
      <c r="M32" s="59"/>
      <c r="N32" s="10"/>
      <c r="P32" s="59"/>
      <c r="Q32" s="10"/>
      <c r="S32" s="59"/>
      <c r="T32" s="10"/>
    </row>
    <row r="33" spans="1:20" x14ac:dyDescent="0.25">
      <c r="A33" s="11" t="s">
        <v>57</v>
      </c>
      <c r="C33" s="59"/>
      <c r="D33" s="60"/>
      <c r="E33" s="187"/>
      <c r="F33" s="59"/>
      <c r="G33" s="172"/>
      <c r="H33" s="167"/>
      <c r="I33" s="167"/>
      <c r="J33" s="168"/>
      <c r="K33" s="167"/>
      <c r="L33" s="2"/>
      <c r="M33" s="59"/>
      <c r="N33" s="10"/>
      <c r="P33" s="59"/>
      <c r="Q33" s="10"/>
      <c r="S33" s="59"/>
      <c r="T33" s="10"/>
    </row>
    <row r="34" spans="1:20" x14ac:dyDescent="0.25">
      <c r="A34" s="11" t="s">
        <v>58</v>
      </c>
      <c r="C34" s="59"/>
      <c r="D34" s="60"/>
      <c r="E34" s="187"/>
      <c r="F34" s="59"/>
      <c r="G34" s="172"/>
      <c r="H34" s="167"/>
      <c r="I34" s="167"/>
      <c r="J34" s="168"/>
      <c r="K34" s="167"/>
      <c r="L34" s="2"/>
      <c r="M34" s="59"/>
      <c r="N34" s="10"/>
      <c r="P34" s="59"/>
      <c r="Q34" s="10"/>
      <c r="S34" s="59"/>
      <c r="T34" s="10"/>
    </row>
    <row r="35" spans="1:20" x14ac:dyDescent="0.25">
      <c r="A35" s="11" t="s">
        <v>59</v>
      </c>
      <c r="C35" s="59"/>
      <c r="D35" s="60"/>
      <c r="E35" s="187"/>
      <c r="F35" s="59"/>
      <c r="G35" s="172"/>
      <c r="H35" s="167"/>
      <c r="I35" s="167"/>
      <c r="J35" s="168"/>
      <c r="K35" s="167"/>
      <c r="L35" s="2"/>
      <c r="M35" s="59"/>
      <c r="N35" s="10"/>
      <c r="P35" s="59"/>
      <c r="Q35" s="10"/>
      <c r="S35" s="59"/>
      <c r="T35" s="10"/>
    </row>
    <row r="36" spans="1:20" x14ac:dyDescent="0.25">
      <c r="A36" s="11" t="s">
        <v>60</v>
      </c>
      <c r="C36" s="59"/>
      <c r="D36" s="60"/>
      <c r="E36" s="187"/>
      <c r="F36" s="59"/>
      <c r="G36" s="172"/>
      <c r="H36" s="167"/>
      <c r="I36" s="167"/>
      <c r="J36" s="168"/>
      <c r="K36" s="167"/>
      <c r="L36" s="2"/>
      <c r="M36" s="59"/>
      <c r="N36" s="10"/>
      <c r="P36" s="59"/>
      <c r="Q36" s="10"/>
      <c r="S36" s="59"/>
      <c r="T36" s="10"/>
    </row>
    <row r="37" spans="1:20" x14ac:dyDescent="0.25">
      <c r="A37" s="11" t="s">
        <v>61</v>
      </c>
      <c r="C37" s="59"/>
      <c r="D37" s="60"/>
      <c r="E37" s="187"/>
      <c r="F37" s="59"/>
      <c r="G37" s="172"/>
      <c r="H37" s="167"/>
      <c r="I37" s="167"/>
      <c r="J37" s="168"/>
      <c r="K37" s="167"/>
      <c r="L37" s="2"/>
      <c r="M37" s="59"/>
      <c r="N37" s="10"/>
      <c r="P37" s="59"/>
      <c r="Q37" s="10"/>
      <c r="S37" s="59"/>
      <c r="T37" s="10"/>
    </row>
    <row r="38" spans="1:20" x14ac:dyDescent="0.25">
      <c r="A38" s="11" t="s">
        <v>62</v>
      </c>
      <c r="C38" s="59"/>
      <c r="D38" s="60"/>
      <c r="E38" s="187"/>
      <c r="F38" s="59"/>
      <c r="G38" s="172"/>
      <c r="H38" s="167"/>
      <c r="I38" s="167"/>
      <c r="J38" s="168"/>
      <c r="K38" s="167"/>
      <c r="L38" s="2"/>
      <c r="M38" s="59"/>
      <c r="N38" s="10"/>
      <c r="P38" s="59"/>
      <c r="Q38" s="10"/>
      <c r="S38" s="59"/>
      <c r="T38" s="10"/>
    </row>
    <row r="39" spans="1:20" x14ac:dyDescent="0.25">
      <c r="A39" s="11" t="s">
        <v>63</v>
      </c>
      <c r="C39" s="59"/>
      <c r="D39" s="60"/>
      <c r="E39" s="187"/>
      <c r="F39" s="59"/>
      <c r="G39" s="172"/>
      <c r="H39" s="167"/>
      <c r="I39" s="167"/>
      <c r="J39" s="168"/>
      <c r="K39" s="167"/>
      <c r="L39" s="2"/>
      <c r="M39" s="59"/>
      <c r="N39" s="10"/>
      <c r="P39" s="59"/>
      <c r="Q39" s="10"/>
      <c r="S39" s="59"/>
      <c r="T39" s="10"/>
    </row>
    <row r="40" spans="1:20" x14ac:dyDescent="0.25">
      <c r="A40" s="11" t="s">
        <v>64</v>
      </c>
      <c r="C40" s="59"/>
      <c r="D40" s="60"/>
      <c r="E40" s="187"/>
      <c r="F40" s="59"/>
      <c r="G40" s="172"/>
      <c r="H40" s="167"/>
      <c r="I40" s="167"/>
      <c r="J40" s="168"/>
      <c r="K40" s="167"/>
      <c r="L40" s="2"/>
      <c r="M40" s="59"/>
      <c r="N40" s="10"/>
      <c r="P40" s="59"/>
      <c r="Q40" s="10"/>
      <c r="S40" s="59"/>
      <c r="T40" s="10"/>
    </row>
    <row r="41" spans="1:20" x14ac:dyDescent="0.25">
      <c r="A41" s="11" t="s">
        <v>65</v>
      </c>
      <c r="C41" s="59"/>
      <c r="D41" s="60"/>
      <c r="E41" s="187"/>
      <c r="F41" s="59"/>
      <c r="G41" s="172"/>
      <c r="H41" s="167"/>
      <c r="I41" s="167"/>
      <c r="J41" s="168"/>
      <c r="K41" s="167"/>
      <c r="L41" s="2"/>
      <c r="M41" s="59"/>
      <c r="N41" s="10"/>
      <c r="P41" s="59"/>
      <c r="Q41" s="10"/>
      <c r="S41" s="59"/>
      <c r="T41" s="10"/>
    </row>
    <row r="42" spans="1:20" x14ac:dyDescent="0.25">
      <c r="A42" s="11" t="s">
        <v>66</v>
      </c>
      <c r="C42" s="59"/>
      <c r="D42" s="60"/>
      <c r="E42" s="187"/>
      <c r="F42" s="59"/>
      <c r="G42" s="172"/>
      <c r="H42" s="167"/>
      <c r="I42" s="167"/>
      <c r="J42" s="168"/>
      <c r="K42" s="167"/>
      <c r="L42" s="2"/>
      <c r="M42" s="59"/>
      <c r="N42" s="10"/>
      <c r="P42" s="59"/>
      <c r="Q42" s="10"/>
      <c r="S42" s="59"/>
      <c r="T42" s="10"/>
    </row>
    <row r="43" spans="1:20" x14ac:dyDescent="0.25">
      <c r="A43" s="11" t="s">
        <v>67</v>
      </c>
      <c r="C43" s="59"/>
      <c r="D43" s="60"/>
      <c r="E43" s="187"/>
      <c r="F43" s="59"/>
      <c r="G43" s="172"/>
      <c r="H43" s="167"/>
      <c r="I43" s="167"/>
      <c r="J43" s="168"/>
      <c r="K43" s="167"/>
      <c r="L43" s="2"/>
      <c r="M43" s="59"/>
      <c r="N43" s="10"/>
      <c r="P43" s="59"/>
      <c r="Q43" s="10"/>
      <c r="S43" s="59"/>
      <c r="T43" s="10"/>
    </row>
    <row r="44" spans="1:20" x14ac:dyDescent="0.25">
      <c r="A44" s="11" t="s">
        <v>68</v>
      </c>
      <c r="C44" s="59"/>
      <c r="D44" s="60"/>
      <c r="E44" s="187"/>
      <c r="F44" s="59"/>
      <c r="G44" s="172"/>
      <c r="H44" s="167"/>
      <c r="I44" s="167"/>
      <c r="J44" s="168"/>
      <c r="K44" s="167"/>
      <c r="L44" s="2"/>
      <c r="M44" s="59"/>
      <c r="N44" s="10"/>
      <c r="P44" s="59"/>
      <c r="Q44" s="10"/>
      <c r="S44" s="59"/>
      <c r="T44" s="10"/>
    </row>
    <row r="45" spans="1:20" x14ac:dyDescent="0.25">
      <c r="A45" s="11" t="s">
        <v>69</v>
      </c>
      <c r="C45" s="59"/>
      <c r="D45" s="60"/>
      <c r="E45" s="187"/>
      <c r="F45" s="59"/>
      <c r="G45" s="172"/>
      <c r="H45" s="167"/>
      <c r="I45" s="167"/>
      <c r="J45" s="168"/>
      <c r="K45" s="167"/>
      <c r="L45" s="2"/>
      <c r="M45" s="59"/>
      <c r="N45" s="10"/>
      <c r="P45" s="59"/>
      <c r="Q45" s="10"/>
      <c r="S45" s="59"/>
      <c r="T45" s="10"/>
    </row>
    <row r="46" spans="1:20" x14ac:dyDescent="0.25">
      <c r="A46" s="11" t="s">
        <v>70</v>
      </c>
      <c r="C46" s="59"/>
      <c r="D46" s="60"/>
      <c r="E46" s="187"/>
      <c r="F46" s="59"/>
      <c r="G46" s="172"/>
      <c r="H46" s="167"/>
      <c r="I46" s="167"/>
      <c r="J46" s="168"/>
      <c r="K46" s="167"/>
      <c r="L46" s="2"/>
      <c r="M46" s="59"/>
      <c r="N46" s="10"/>
      <c r="P46" s="59"/>
      <c r="Q46" s="10"/>
      <c r="S46" s="59"/>
      <c r="T46" s="10"/>
    </row>
    <row r="47" spans="1:20" x14ac:dyDescent="0.25">
      <c r="A47" s="11" t="s">
        <v>71</v>
      </c>
      <c r="C47" s="59"/>
      <c r="D47" s="60"/>
      <c r="E47" s="187"/>
      <c r="F47" s="59"/>
      <c r="G47" s="172"/>
      <c r="H47" s="167"/>
      <c r="I47" s="167"/>
      <c r="J47" s="168"/>
      <c r="K47" s="167"/>
      <c r="L47" s="2"/>
      <c r="M47" s="59"/>
      <c r="N47" s="10"/>
      <c r="P47" s="59"/>
      <c r="Q47" s="10"/>
      <c r="S47" s="59"/>
      <c r="T47" s="10"/>
    </row>
    <row r="48" spans="1:20" x14ac:dyDescent="0.25">
      <c r="A48" s="11" t="s">
        <v>72</v>
      </c>
      <c r="C48" s="59"/>
      <c r="D48" s="60"/>
      <c r="E48" s="187"/>
      <c r="F48" s="59"/>
      <c r="G48" s="172"/>
      <c r="H48" s="167"/>
      <c r="I48" s="167"/>
      <c r="J48" s="168"/>
      <c r="K48" s="167"/>
      <c r="L48" s="2"/>
      <c r="M48" s="59"/>
      <c r="N48" s="10"/>
      <c r="P48" s="59"/>
      <c r="Q48" s="10"/>
      <c r="S48" s="59"/>
      <c r="T48" s="10"/>
    </row>
    <row r="49" spans="1:20" x14ac:dyDescent="0.25">
      <c r="A49" s="11" t="s">
        <v>73</v>
      </c>
      <c r="C49" s="59"/>
      <c r="D49" s="60"/>
      <c r="E49" s="187"/>
      <c r="F49" s="59"/>
      <c r="G49" s="172"/>
      <c r="H49" s="167"/>
      <c r="I49" s="167"/>
      <c r="J49" s="168"/>
      <c r="K49" s="167"/>
      <c r="L49" s="2"/>
      <c r="M49" s="59"/>
      <c r="N49" s="10"/>
      <c r="P49" s="59"/>
      <c r="Q49" s="10"/>
      <c r="S49" s="59"/>
      <c r="T49" s="10"/>
    </row>
    <row r="50" spans="1:20" x14ac:dyDescent="0.25">
      <c r="A50" s="11" t="s">
        <v>74</v>
      </c>
      <c r="C50" s="59"/>
      <c r="D50" s="60"/>
      <c r="E50" s="187"/>
      <c r="F50" s="59"/>
      <c r="G50" s="172"/>
      <c r="H50" s="167"/>
      <c r="I50" s="167"/>
      <c r="J50" s="168"/>
      <c r="K50" s="167"/>
      <c r="L50" s="2"/>
      <c r="M50" s="59"/>
      <c r="N50" s="10"/>
      <c r="P50" s="59"/>
      <c r="Q50" s="10"/>
      <c r="S50" s="59"/>
      <c r="T50" s="10"/>
    </row>
    <row r="51" spans="1:20" x14ac:dyDescent="0.25">
      <c r="A51" s="11" t="s">
        <v>75</v>
      </c>
      <c r="C51" s="59"/>
      <c r="D51" s="60"/>
      <c r="E51" s="187"/>
      <c r="F51" s="59"/>
      <c r="G51" s="172"/>
      <c r="H51" s="167"/>
      <c r="I51" s="167"/>
      <c r="J51" s="168"/>
      <c r="K51" s="167"/>
      <c r="L51" s="2"/>
      <c r="M51" s="59"/>
      <c r="N51" s="10"/>
      <c r="P51" s="59"/>
      <c r="Q51" s="10"/>
      <c r="S51" s="59"/>
      <c r="T51" s="10"/>
    </row>
    <row r="52" spans="1:20" x14ac:dyDescent="0.25">
      <c r="A52" s="11" t="s">
        <v>76</v>
      </c>
      <c r="C52" s="59"/>
      <c r="D52" s="60"/>
      <c r="E52" s="187"/>
      <c r="F52" s="59"/>
      <c r="G52" s="172"/>
      <c r="H52" s="167"/>
      <c r="I52" s="167"/>
      <c r="J52" s="168"/>
      <c r="K52" s="167"/>
      <c r="L52" s="2"/>
      <c r="M52" s="59"/>
      <c r="N52" s="10"/>
      <c r="P52" s="59"/>
      <c r="Q52" s="10"/>
      <c r="S52" s="59"/>
      <c r="T52" s="10"/>
    </row>
    <row r="53" spans="1:20" x14ac:dyDescent="0.25">
      <c r="A53" s="11" t="s">
        <v>77</v>
      </c>
      <c r="C53" s="59"/>
      <c r="D53" s="60"/>
      <c r="E53" s="187"/>
      <c r="F53" s="59"/>
      <c r="G53" s="172"/>
      <c r="H53" s="167"/>
      <c r="I53" s="167"/>
      <c r="J53" s="168"/>
      <c r="K53" s="167"/>
      <c r="L53" s="2"/>
      <c r="M53" s="59"/>
      <c r="N53" s="10"/>
      <c r="P53" s="59"/>
      <c r="Q53" s="10"/>
      <c r="S53" s="59"/>
      <c r="T53" s="10"/>
    </row>
    <row r="54" spans="1:20" x14ac:dyDescent="0.25">
      <c r="A54" s="11" t="s">
        <v>78</v>
      </c>
      <c r="C54" s="59"/>
      <c r="D54" s="60"/>
      <c r="E54" s="187"/>
      <c r="F54" s="59"/>
      <c r="G54" s="172"/>
      <c r="H54" s="167"/>
      <c r="I54" s="167"/>
      <c r="J54" s="168"/>
      <c r="K54" s="167"/>
      <c r="L54" s="2"/>
      <c r="M54" s="59"/>
      <c r="N54" s="10"/>
      <c r="P54" s="59"/>
      <c r="Q54" s="10"/>
      <c r="S54" s="59"/>
      <c r="T54" s="10"/>
    </row>
    <row r="55" spans="1:20" x14ac:dyDescent="0.25">
      <c r="A55" s="11" t="s">
        <v>79</v>
      </c>
      <c r="C55" s="59"/>
      <c r="D55" s="60"/>
      <c r="E55" s="187"/>
      <c r="F55" s="59"/>
      <c r="G55" s="172"/>
      <c r="H55" s="167"/>
      <c r="I55" s="167"/>
      <c r="J55" s="168"/>
      <c r="K55" s="167"/>
      <c r="L55" s="2"/>
      <c r="M55" s="59"/>
      <c r="N55" s="10"/>
      <c r="P55" s="59"/>
      <c r="Q55" s="10"/>
      <c r="S55" s="59"/>
      <c r="T55" s="10"/>
    </row>
    <row r="56" spans="1:20" x14ac:dyDescent="0.25">
      <c r="A56" s="11" t="s">
        <v>80</v>
      </c>
      <c r="C56" s="59"/>
      <c r="D56" s="60"/>
      <c r="E56" s="187"/>
      <c r="F56" s="59"/>
      <c r="G56" s="172"/>
      <c r="H56" s="167"/>
      <c r="I56" s="167"/>
      <c r="J56" s="168"/>
      <c r="K56" s="167"/>
      <c r="L56" s="2"/>
      <c r="M56" s="59"/>
      <c r="N56" s="10"/>
      <c r="P56" s="59"/>
      <c r="Q56" s="10"/>
      <c r="S56" s="59"/>
      <c r="T56" s="10"/>
    </row>
    <row r="57" spans="1:20" x14ac:dyDescent="0.25">
      <c r="A57" s="11" t="s">
        <v>81</v>
      </c>
      <c r="C57" s="59"/>
      <c r="D57" s="60"/>
      <c r="E57" s="187"/>
      <c r="F57" s="59"/>
      <c r="G57" s="172"/>
      <c r="H57" s="167"/>
      <c r="I57" s="167"/>
      <c r="J57" s="168"/>
      <c r="K57" s="167"/>
      <c r="L57" s="2"/>
      <c r="M57" s="59"/>
      <c r="N57" s="10"/>
      <c r="P57" s="59"/>
      <c r="Q57" s="10"/>
      <c r="S57" s="59"/>
      <c r="T57" s="10"/>
    </row>
    <row r="58" spans="1:20" x14ac:dyDescent="0.25">
      <c r="A58" s="11" t="s">
        <v>82</v>
      </c>
      <c r="C58" s="59"/>
      <c r="D58" s="60"/>
      <c r="E58" s="187"/>
      <c r="F58" s="59"/>
      <c r="G58" s="172"/>
      <c r="H58" s="167"/>
      <c r="I58" s="167"/>
      <c r="J58" s="168"/>
      <c r="K58" s="167"/>
      <c r="L58" s="2"/>
      <c r="M58" s="59"/>
      <c r="N58" s="10"/>
      <c r="P58" s="59"/>
      <c r="Q58" s="10"/>
      <c r="S58" s="59"/>
      <c r="T58" s="10"/>
    </row>
    <row r="59" spans="1:20" x14ac:dyDescent="0.25">
      <c r="A59" s="11" t="s">
        <v>83</v>
      </c>
      <c r="C59" s="59"/>
      <c r="D59" s="60"/>
      <c r="E59" s="187"/>
      <c r="F59" s="59"/>
      <c r="G59" s="172"/>
      <c r="H59" s="167"/>
      <c r="I59" s="167"/>
      <c r="J59" s="168"/>
      <c r="K59" s="167"/>
      <c r="L59" s="2"/>
      <c r="M59" s="59"/>
      <c r="N59" s="10"/>
      <c r="P59" s="59"/>
      <c r="Q59" s="10"/>
      <c r="S59" s="59"/>
      <c r="T59" s="10"/>
    </row>
    <row r="60" spans="1:20" x14ac:dyDescent="0.25">
      <c r="A60" s="11" t="s">
        <v>84</v>
      </c>
      <c r="C60" s="59"/>
      <c r="D60" s="60"/>
      <c r="E60" s="187"/>
      <c r="F60" s="59"/>
      <c r="G60" s="172"/>
      <c r="H60" s="167"/>
      <c r="I60" s="167"/>
      <c r="J60" s="168"/>
      <c r="K60" s="167"/>
      <c r="L60" s="2"/>
      <c r="M60" s="59"/>
      <c r="N60" s="10"/>
      <c r="P60" s="59"/>
      <c r="Q60" s="10"/>
      <c r="S60" s="59"/>
      <c r="T60" s="10"/>
    </row>
    <row r="61" spans="1:20" x14ac:dyDescent="0.25">
      <c r="A61" s="11" t="s">
        <v>85</v>
      </c>
      <c r="C61" s="59"/>
      <c r="D61" s="60"/>
      <c r="E61" s="187"/>
      <c r="F61" s="59"/>
      <c r="G61" s="172"/>
      <c r="H61" s="167"/>
      <c r="I61" s="167"/>
      <c r="J61" s="168"/>
      <c r="K61" s="167"/>
      <c r="L61" s="2"/>
      <c r="M61" s="59"/>
      <c r="N61" s="10"/>
      <c r="P61" s="59"/>
      <c r="Q61" s="10"/>
      <c r="S61" s="59"/>
      <c r="T61" s="10"/>
    </row>
    <row r="62" spans="1:20" x14ac:dyDescent="0.25">
      <c r="A62" s="11" t="s">
        <v>86</v>
      </c>
      <c r="C62" s="59"/>
      <c r="D62" s="60"/>
      <c r="E62" s="187"/>
      <c r="F62" s="59"/>
      <c r="G62" s="172"/>
      <c r="H62" s="167"/>
      <c r="I62" s="167"/>
      <c r="J62" s="168"/>
      <c r="K62" s="167"/>
      <c r="L62" s="2"/>
      <c r="M62" s="59"/>
      <c r="N62" s="10"/>
      <c r="P62" s="59"/>
      <c r="Q62" s="10"/>
      <c r="S62" s="59"/>
      <c r="T62" s="10"/>
    </row>
    <row r="63" spans="1:20" x14ac:dyDescent="0.25">
      <c r="A63" s="11" t="s">
        <v>87</v>
      </c>
      <c r="C63" s="59"/>
      <c r="D63" s="60"/>
      <c r="E63" s="187"/>
      <c r="F63" s="59"/>
      <c r="G63" s="172"/>
      <c r="H63" s="167"/>
      <c r="I63" s="167"/>
      <c r="J63" s="168"/>
      <c r="K63" s="167"/>
      <c r="L63" s="2"/>
      <c r="M63" s="59"/>
      <c r="N63" s="10"/>
      <c r="P63" s="59"/>
      <c r="Q63" s="10"/>
      <c r="S63" s="59"/>
      <c r="T63" s="10"/>
    </row>
    <row r="64" spans="1:20" x14ac:dyDescent="0.25">
      <c r="A64" s="11" t="s">
        <v>88</v>
      </c>
      <c r="C64" s="59"/>
      <c r="D64" s="60"/>
      <c r="E64" s="187"/>
      <c r="F64" s="59"/>
      <c r="G64" s="172"/>
      <c r="H64" s="167"/>
      <c r="I64" s="167"/>
      <c r="J64" s="168"/>
      <c r="K64" s="167"/>
      <c r="L64" s="2"/>
      <c r="M64" s="59"/>
      <c r="N64" s="10"/>
      <c r="P64" s="59"/>
      <c r="Q64" s="10"/>
      <c r="S64" s="59"/>
      <c r="T64" s="10"/>
    </row>
    <row r="65" spans="1:20" x14ac:dyDescent="0.25">
      <c r="A65" s="11" t="s">
        <v>89</v>
      </c>
      <c r="C65" s="59"/>
      <c r="D65" s="60"/>
      <c r="E65" s="187"/>
      <c r="F65" s="59"/>
      <c r="G65" s="172"/>
      <c r="H65" s="167"/>
      <c r="I65" s="167"/>
      <c r="J65" s="168"/>
      <c r="K65" s="167"/>
      <c r="L65" s="2"/>
      <c r="M65" s="59"/>
      <c r="N65" s="10"/>
      <c r="P65" s="59"/>
      <c r="Q65" s="10"/>
      <c r="S65" s="59"/>
      <c r="T65" s="10"/>
    </row>
    <row r="66" spans="1:20" x14ac:dyDescent="0.25">
      <c r="A66" s="11" t="s">
        <v>90</v>
      </c>
      <c r="C66" s="59"/>
      <c r="D66" s="60"/>
      <c r="E66" s="187"/>
      <c r="F66" s="59"/>
      <c r="G66" s="172"/>
      <c r="H66" s="167"/>
      <c r="I66" s="167"/>
      <c r="J66" s="168"/>
      <c r="K66" s="167"/>
      <c r="L66" s="2"/>
      <c r="M66" s="59"/>
      <c r="N66" s="10"/>
      <c r="P66" s="59"/>
      <c r="Q66" s="10"/>
      <c r="S66" s="59"/>
      <c r="T66" s="10"/>
    </row>
    <row r="67" spans="1:20" x14ac:dyDescent="0.25">
      <c r="A67" s="11" t="s">
        <v>91</v>
      </c>
      <c r="C67" s="59"/>
      <c r="D67" s="60"/>
      <c r="E67" s="187"/>
      <c r="F67" s="59"/>
      <c r="G67" s="172"/>
      <c r="H67" s="167"/>
      <c r="I67" s="167"/>
      <c r="J67" s="168"/>
      <c r="K67" s="167"/>
      <c r="L67" s="2"/>
      <c r="M67" s="59"/>
      <c r="N67" s="10"/>
      <c r="P67" s="59"/>
      <c r="Q67" s="10"/>
      <c r="S67" s="59"/>
      <c r="T67" s="10"/>
    </row>
    <row r="68" spans="1:20" x14ac:dyDescent="0.25">
      <c r="A68" s="11" t="s">
        <v>92</v>
      </c>
      <c r="C68" s="59"/>
      <c r="D68" s="60"/>
      <c r="E68" s="187"/>
      <c r="F68" s="59"/>
      <c r="G68" s="172"/>
      <c r="H68" s="167"/>
      <c r="I68" s="167"/>
      <c r="J68" s="168"/>
      <c r="K68" s="167"/>
      <c r="L68" s="2"/>
      <c r="M68" s="59"/>
      <c r="N68" s="10"/>
      <c r="P68" s="59"/>
      <c r="Q68" s="10"/>
      <c r="S68" s="59"/>
      <c r="T68" s="10"/>
    </row>
    <row r="69" spans="1:20" x14ac:dyDescent="0.25">
      <c r="A69" s="11" t="s">
        <v>93</v>
      </c>
      <c r="C69" s="59"/>
      <c r="D69" s="60"/>
      <c r="E69" s="187"/>
      <c r="F69" s="59"/>
      <c r="G69" s="172"/>
      <c r="H69" s="167"/>
      <c r="I69" s="167"/>
      <c r="J69" s="168"/>
      <c r="K69" s="167"/>
      <c r="L69" s="2"/>
      <c r="M69" s="59"/>
      <c r="N69" s="10"/>
      <c r="P69" s="59"/>
      <c r="Q69" s="10"/>
      <c r="S69" s="59"/>
      <c r="T69" s="10"/>
    </row>
    <row r="70" spans="1:20" x14ac:dyDescent="0.25">
      <c r="A70" s="11" t="s">
        <v>94</v>
      </c>
      <c r="C70" s="59"/>
      <c r="D70" s="60"/>
      <c r="E70" s="187"/>
      <c r="F70" s="59"/>
      <c r="G70" s="172"/>
      <c r="H70" s="167"/>
      <c r="I70" s="167"/>
      <c r="J70" s="168"/>
      <c r="K70" s="167"/>
      <c r="L70" s="2"/>
      <c r="M70" s="59"/>
      <c r="N70" s="10"/>
      <c r="P70" s="59"/>
      <c r="Q70" s="10"/>
      <c r="S70" s="59"/>
      <c r="T70" s="10"/>
    </row>
    <row r="71" spans="1:20" x14ac:dyDescent="0.25">
      <c r="A71" s="11" t="s">
        <v>95</v>
      </c>
      <c r="C71" s="59"/>
      <c r="D71" s="60"/>
      <c r="E71" s="187"/>
      <c r="F71" s="59"/>
      <c r="G71" s="172"/>
      <c r="H71" s="167"/>
      <c r="I71" s="167"/>
      <c r="J71" s="168"/>
      <c r="K71" s="167"/>
      <c r="L71" s="2"/>
      <c r="M71" s="59"/>
      <c r="N71" s="10"/>
      <c r="P71" s="59"/>
      <c r="Q71" s="10"/>
      <c r="S71" s="59"/>
      <c r="T71" s="10"/>
    </row>
    <row r="72" spans="1:20" x14ac:dyDescent="0.25">
      <c r="A72" s="11" t="s">
        <v>96</v>
      </c>
      <c r="C72" s="59"/>
      <c r="D72" s="60"/>
      <c r="E72" s="187"/>
      <c r="F72" s="59"/>
      <c r="G72" s="172"/>
      <c r="H72" s="167"/>
      <c r="I72" s="167"/>
      <c r="J72" s="168"/>
      <c r="K72" s="167"/>
      <c r="L72" s="2"/>
      <c r="M72" s="59"/>
      <c r="N72" s="10"/>
      <c r="P72" s="59"/>
      <c r="Q72" s="10"/>
      <c r="S72" s="59"/>
      <c r="T72" s="10"/>
    </row>
    <row r="73" spans="1:20" x14ac:dyDescent="0.25">
      <c r="A73" s="11" t="s">
        <v>97</v>
      </c>
      <c r="C73" s="59"/>
      <c r="D73" s="60"/>
      <c r="E73" s="187"/>
      <c r="F73" s="59"/>
      <c r="G73" s="172"/>
      <c r="H73" s="167"/>
      <c r="I73" s="167"/>
      <c r="J73" s="168"/>
      <c r="K73" s="167"/>
      <c r="L73" s="2"/>
      <c r="M73" s="59"/>
      <c r="N73" s="10"/>
      <c r="P73" s="59"/>
      <c r="Q73" s="10"/>
      <c r="S73" s="59"/>
      <c r="T73" s="10"/>
    </row>
    <row r="74" spans="1:20" x14ac:dyDescent="0.25">
      <c r="A74" s="11" t="s">
        <v>98</v>
      </c>
      <c r="C74" s="59"/>
      <c r="D74" s="60"/>
      <c r="E74" s="187"/>
      <c r="F74" s="59"/>
      <c r="G74" s="172"/>
      <c r="H74" s="167"/>
      <c r="I74" s="167"/>
      <c r="J74" s="168"/>
      <c r="K74" s="167"/>
      <c r="L74" s="2"/>
      <c r="M74" s="59"/>
      <c r="N74" s="10"/>
      <c r="P74" s="59"/>
      <c r="Q74" s="10"/>
      <c r="S74" s="59"/>
      <c r="T74" s="10"/>
    </row>
    <row r="75" spans="1:20" x14ac:dyDescent="0.25">
      <c r="A75" s="11" t="s">
        <v>99</v>
      </c>
      <c r="C75" s="59"/>
      <c r="D75" s="60"/>
      <c r="E75" s="187"/>
      <c r="F75" s="59"/>
      <c r="G75" s="172"/>
      <c r="H75" s="167"/>
      <c r="I75" s="167"/>
      <c r="J75" s="168"/>
      <c r="K75" s="167"/>
      <c r="L75" s="2"/>
      <c r="M75" s="59"/>
      <c r="N75" s="10"/>
      <c r="P75" s="59"/>
      <c r="Q75" s="10"/>
      <c r="S75" s="59"/>
      <c r="T75" s="10"/>
    </row>
    <row r="76" spans="1:20" x14ac:dyDescent="0.25">
      <c r="A76" s="11" t="s">
        <v>100</v>
      </c>
      <c r="C76" s="59"/>
      <c r="D76" s="60"/>
      <c r="E76" s="187"/>
      <c r="F76" s="59"/>
      <c r="G76" s="172"/>
      <c r="H76" s="167"/>
      <c r="I76" s="167"/>
      <c r="J76" s="168"/>
      <c r="K76" s="167"/>
      <c r="L76" s="2"/>
      <c r="M76" s="59"/>
      <c r="N76" s="10"/>
      <c r="P76" s="59"/>
      <c r="Q76" s="10"/>
      <c r="S76" s="59"/>
      <c r="T76" s="10"/>
    </row>
    <row r="77" spans="1:20" x14ac:dyDescent="0.25">
      <c r="A77" s="11" t="s">
        <v>101</v>
      </c>
      <c r="C77" s="59"/>
      <c r="D77" s="60"/>
      <c r="E77" s="187"/>
      <c r="F77" s="59"/>
      <c r="G77" s="172"/>
      <c r="H77" s="167"/>
      <c r="I77" s="167"/>
      <c r="J77" s="168"/>
      <c r="K77" s="167"/>
      <c r="L77" s="2"/>
      <c r="M77" s="59"/>
      <c r="N77" s="10"/>
      <c r="P77" s="59"/>
      <c r="Q77" s="10"/>
      <c r="S77" s="59"/>
      <c r="T77" s="10"/>
    </row>
    <row r="78" spans="1:20" x14ac:dyDescent="0.25">
      <c r="A78" s="11" t="s">
        <v>102</v>
      </c>
      <c r="C78" s="59"/>
      <c r="D78" s="60"/>
      <c r="E78" s="187"/>
      <c r="F78" s="59"/>
      <c r="G78" s="172"/>
      <c r="H78" s="167"/>
      <c r="I78" s="167"/>
      <c r="J78" s="168"/>
      <c r="K78" s="167"/>
      <c r="L78" s="2"/>
      <c r="M78" s="59"/>
      <c r="N78" s="10"/>
      <c r="P78" s="59"/>
      <c r="Q78" s="10"/>
      <c r="S78" s="59"/>
      <c r="T78" s="10"/>
    </row>
    <row r="79" spans="1:20" x14ac:dyDescent="0.25">
      <c r="A79" s="11" t="s">
        <v>103</v>
      </c>
      <c r="C79" s="59"/>
      <c r="D79" s="60"/>
      <c r="E79" s="187"/>
      <c r="F79" s="59"/>
      <c r="G79" s="172"/>
      <c r="H79" s="167"/>
      <c r="I79" s="167"/>
      <c r="J79" s="168"/>
      <c r="K79" s="167"/>
      <c r="L79" s="2"/>
      <c r="M79" s="59"/>
      <c r="N79" s="10"/>
      <c r="P79" s="59"/>
      <c r="Q79" s="10"/>
      <c r="S79" s="59"/>
      <c r="T79" s="10"/>
    </row>
    <row r="80" spans="1:20" x14ac:dyDescent="0.25">
      <c r="A80" s="11" t="s">
        <v>104</v>
      </c>
      <c r="C80" s="59"/>
      <c r="D80" s="60"/>
      <c r="E80" s="187"/>
      <c r="F80" s="59"/>
      <c r="G80" s="172"/>
      <c r="H80" s="167"/>
      <c r="I80" s="167"/>
      <c r="J80" s="168"/>
      <c r="K80" s="167"/>
      <c r="L80" s="2"/>
      <c r="M80" s="59"/>
      <c r="N80" s="10"/>
      <c r="P80" s="59"/>
      <c r="Q80" s="10"/>
      <c r="S80" s="59"/>
      <c r="T80" s="10"/>
    </row>
    <row r="81" spans="1:20" ht="12.75" customHeight="1" thickBot="1" x14ac:dyDescent="0.3">
      <c r="A81" s="53" t="s">
        <v>134</v>
      </c>
      <c r="C81" s="61"/>
      <c r="D81" s="62"/>
      <c r="E81" s="188"/>
      <c r="F81" s="178"/>
      <c r="G81" s="173"/>
      <c r="H81" s="169"/>
      <c r="I81" s="167"/>
      <c r="J81" s="171"/>
      <c r="K81" s="170"/>
      <c r="L81" s="2"/>
      <c r="M81" s="61"/>
      <c r="N81" s="54"/>
      <c r="P81" s="61"/>
      <c r="Q81" s="54"/>
      <c r="S81" s="61"/>
      <c r="T81" s="54"/>
    </row>
    <row r="82" spans="1:20" ht="12.75" customHeight="1" x14ac:dyDescent="0.3">
      <c r="E82" s="175" t="s">
        <v>188</v>
      </c>
      <c r="F82" s="2"/>
      <c r="G82" s="2"/>
      <c r="H82" s="2"/>
      <c r="I82" s="2"/>
      <c r="J82" s="2"/>
      <c r="K82" s="2"/>
      <c r="L82" s="2"/>
      <c r="M82" s="2"/>
      <c r="N82" s="2"/>
      <c r="P82" s="2"/>
      <c r="Q82" s="2"/>
      <c r="S82" s="2"/>
      <c r="T82" s="2"/>
    </row>
    <row r="83" spans="1:20" ht="12.75" customHeight="1" x14ac:dyDescent="0.25">
      <c r="E83" s="23" t="s">
        <v>189</v>
      </c>
      <c r="F83" s="2"/>
      <c r="G83" s="2"/>
      <c r="H83" s="2"/>
      <c r="I83" s="2"/>
      <c r="J83" s="2"/>
      <c r="K83" s="2"/>
      <c r="L83" s="2"/>
      <c r="M83" s="2"/>
      <c r="N83" s="2"/>
      <c r="P83" s="2"/>
      <c r="Q83" s="2"/>
      <c r="S83" s="2"/>
      <c r="T83" s="2"/>
    </row>
    <row r="84" spans="1:20" ht="12.75" customHeight="1" x14ac:dyDescent="0.25">
      <c r="E84" s="23"/>
      <c r="F84" s="2"/>
      <c r="G84" s="2"/>
      <c r="H84" s="2"/>
      <c r="I84" s="2"/>
      <c r="J84" s="2"/>
      <c r="K84" s="2"/>
      <c r="L84" s="2"/>
      <c r="M84" s="2"/>
      <c r="N84" s="2"/>
      <c r="P84" s="2"/>
      <c r="Q84" s="2"/>
      <c r="S84" s="2"/>
      <c r="T84" s="2"/>
    </row>
    <row r="85" spans="1:20" ht="12.75" customHeight="1" thickBot="1" x14ac:dyDescent="0.3">
      <c r="C85"/>
      <c r="D85"/>
      <c r="E85" s="176" t="s">
        <v>52</v>
      </c>
      <c r="F85"/>
      <c r="G85"/>
      <c r="H85"/>
      <c r="I85"/>
      <c r="J85"/>
      <c r="K85"/>
      <c r="L85"/>
      <c r="M85"/>
      <c r="N85"/>
      <c r="P85"/>
      <c r="Q85"/>
      <c r="S85"/>
      <c r="T85"/>
    </row>
    <row r="86" spans="1:20" ht="12.75" customHeight="1" x14ac:dyDescent="0.25">
      <c r="C86"/>
      <c r="D86"/>
      <c r="E86"/>
      <c r="F86"/>
      <c r="G86"/>
      <c r="H86"/>
      <c r="I86"/>
      <c r="J86"/>
      <c r="K86"/>
      <c r="L86"/>
      <c r="M86"/>
      <c r="N86"/>
      <c r="P86"/>
      <c r="Q86"/>
      <c r="S86"/>
      <c r="T86"/>
    </row>
    <row r="87" spans="1:20" ht="12.75" customHeight="1" x14ac:dyDescent="0.25">
      <c r="C87"/>
      <c r="D87"/>
      <c r="E87"/>
      <c r="F87"/>
      <c r="G87"/>
      <c r="H87"/>
      <c r="I87"/>
      <c r="J87"/>
      <c r="K87"/>
      <c r="L87"/>
      <c r="M87"/>
      <c r="N87"/>
      <c r="P87"/>
      <c r="Q87"/>
      <c r="S87"/>
      <c r="T87"/>
    </row>
    <row r="88" spans="1:20" ht="12.75" customHeight="1" x14ac:dyDescent="0.25">
      <c r="C88"/>
      <c r="D88"/>
      <c r="E88"/>
      <c r="F88"/>
      <c r="G88"/>
      <c r="H88"/>
      <c r="I88"/>
      <c r="J88"/>
      <c r="K88"/>
      <c r="L88"/>
      <c r="M88"/>
      <c r="N88"/>
      <c r="P88"/>
      <c r="Q88"/>
      <c r="S88"/>
      <c r="T88"/>
    </row>
    <row r="89" spans="1:20" ht="12.75" customHeight="1" x14ac:dyDescent="0.25">
      <c r="C89"/>
      <c r="D89"/>
      <c r="E89"/>
      <c r="F89"/>
      <c r="G89"/>
      <c r="H89"/>
      <c r="I89"/>
      <c r="J89"/>
      <c r="K89"/>
      <c r="L89"/>
      <c r="M89"/>
      <c r="N89"/>
      <c r="P89"/>
      <c r="Q89"/>
      <c r="S89"/>
      <c r="T89"/>
    </row>
    <row r="90" spans="1:20" ht="12.75" customHeight="1" x14ac:dyDescent="0.25">
      <c r="C90"/>
      <c r="D90"/>
      <c r="E90"/>
      <c r="F90"/>
      <c r="G90"/>
      <c r="H90"/>
      <c r="I90"/>
      <c r="J90"/>
      <c r="K90"/>
      <c r="L90"/>
      <c r="M90"/>
      <c r="N90"/>
      <c r="P90"/>
      <c r="Q90"/>
      <c r="S90"/>
      <c r="T90"/>
    </row>
    <row r="91" spans="1:20" ht="12.75" customHeight="1" x14ac:dyDescent="0.25">
      <c r="C91"/>
      <c r="D91"/>
      <c r="E91"/>
      <c r="F91"/>
      <c r="G91"/>
      <c r="H91"/>
      <c r="I91"/>
      <c r="J91"/>
      <c r="K91"/>
      <c r="L91"/>
      <c r="M91"/>
      <c r="N91"/>
      <c r="P91"/>
      <c r="Q91"/>
      <c r="S91"/>
      <c r="T91"/>
    </row>
    <row r="92" spans="1:20" ht="12.75" customHeight="1" x14ac:dyDescent="0.25">
      <c r="C92"/>
      <c r="D92"/>
      <c r="E92"/>
      <c r="F92"/>
      <c r="G92"/>
      <c r="H92"/>
      <c r="I92"/>
      <c r="J92"/>
      <c r="K92"/>
      <c r="L92"/>
      <c r="M92"/>
      <c r="N92"/>
      <c r="P92"/>
      <c r="Q92"/>
      <c r="S92"/>
      <c r="T92"/>
    </row>
    <row r="93" spans="1:20" ht="12.75" customHeight="1" x14ac:dyDescent="0.25">
      <c r="C93"/>
      <c r="D93"/>
      <c r="E93"/>
      <c r="F93"/>
      <c r="G93"/>
      <c r="H93"/>
      <c r="I93"/>
      <c r="J93"/>
      <c r="K93"/>
      <c r="L93"/>
      <c r="M93"/>
      <c r="N93"/>
      <c r="P93"/>
      <c r="Q93"/>
      <c r="S93"/>
      <c r="T93"/>
    </row>
    <row r="94" spans="1:20" ht="12.75" customHeight="1" x14ac:dyDescent="0.25">
      <c r="C94"/>
      <c r="D94"/>
      <c r="E94"/>
      <c r="F94"/>
      <c r="G94"/>
      <c r="H94"/>
      <c r="I94"/>
      <c r="J94"/>
      <c r="K94"/>
      <c r="L94"/>
      <c r="M94"/>
      <c r="N94"/>
      <c r="P94"/>
      <c r="Q94"/>
      <c r="S94"/>
      <c r="T94"/>
    </row>
    <row r="95" spans="1:20" ht="12.75" customHeight="1" x14ac:dyDescent="0.25">
      <c r="C95"/>
      <c r="D95"/>
      <c r="E95"/>
      <c r="F95"/>
      <c r="G95"/>
      <c r="H95"/>
      <c r="I95"/>
      <c r="J95"/>
      <c r="K95"/>
      <c r="L95"/>
      <c r="M95"/>
      <c r="N95"/>
      <c r="P95"/>
      <c r="Q95"/>
      <c r="S95"/>
      <c r="T95"/>
    </row>
    <row r="96" spans="1:20" ht="12.75" customHeight="1" x14ac:dyDescent="0.25">
      <c r="C96"/>
      <c r="D96"/>
      <c r="E96"/>
      <c r="F96"/>
      <c r="G96"/>
      <c r="H96"/>
      <c r="I96"/>
      <c r="J96"/>
      <c r="K96"/>
      <c r="L96"/>
      <c r="M96"/>
      <c r="N96"/>
      <c r="P96"/>
      <c r="Q96"/>
      <c r="S96"/>
      <c r="T96"/>
    </row>
    <row r="97" spans="3:20" ht="12.75" customHeight="1" x14ac:dyDescent="0.25">
      <c r="C97"/>
      <c r="D97"/>
      <c r="E97"/>
      <c r="F97"/>
      <c r="G97"/>
      <c r="H97"/>
      <c r="I97"/>
      <c r="J97"/>
      <c r="K97"/>
      <c r="L97"/>
      <c r="M97"/>
      <c r="N97"/>
      <c r="P97"/>
      <c r="Q97"/>
      <c r="S97"/>
      <c r="T97"/>
    </row>
    <row r="98" spans="3:20" ht="12.75" customHeight="1" x14ac:dyDescent="0.25">
      <c r="C98"/>
      <c r="D98"/>
      <c r="E98"/>
      <c r="F98"/>
      <c r="G98"/>
      <c r="H98"/>
      <c r="I98"/>
      <c r="J98"/>
      <c r="K98"/>
      <c r="L98"/>
      <c r="M98"/>
      <c r="N98"/>
      <c r="P98"/>
      <c r="Q98"/>
      <c r="S98"/>
      <c r="T98"/>
    </row>
    <row r="99" spans="3:20" ht="12.75" customHeight="1" x14ac:dyDescent="0.25"/>
    <row r="100" spans="3:20" ht="12.75" customHeight="1" x14ac:dyDescent="0.25"/>
    <row r="199" spans="1:15" x14ac:dyDescent="0.25">
      <c r="E199" s="1" t="str">
        <f>" Starting res. level increase cannot be met with inflow value at week: "</f>
        <v xml:space="preserve"> Starting res. level increase cannot be met with inflow value at week: </v>
      </c>
      <c r="G199" s="1" t="str">
        <f>" Min. generation too high and will result in infeasibility at week: "</f>
        <v xml:space="preserve"> Min. generation too high and will result in infeasibility at week: </v>
      </c>
      <c r="I199" s="1" t="str">
        <f>" Res. level change and inflow too high (energy will be spilled) at week: "</f>
        <v xml:space="preserve"> Res. level change and inflow too high (energy will be spilled) at week: </v>
      </c>
      <c r="K199" s="1" t="str">
        <f>" Max. generation too low and will result in spilled energy at week: "</f>
        <v xml:space="preserve"> Max. generation too low and will result in spilled energy at week: </v>
      </c>
      <c r="M199" s="1" t="str">
        <f>" Min. pumping infeasible at week: "</f>
        <v xml:space="preserve"> Min. pumping infeasible at week: </v>
      </c>
      <c r="O199" s="1" t="str">
        <f>" Max. pumping infeasible at week: "</f>
        <v xml:space="preserve"> Max. pumping infeasible at week: </v>
      </c>
    </row>
    <row r="200" spans="1:15" x14ac:dyDescent="0.25">
      <c r="A200" s="1" t="s">
        <v>191</v>
      </c>
      <c r="E200" s="183" t="str">
        <f>IF(AND((E30-E29)&gt;F29,NOT(ISBLANK(E30)),NOT(ISBLANK(E29)),NOT(ISBLANK(F29))),A200,"")</f>
        <v/>
      </c>
      <c r="G200" s="183" t="str">
        <f>IF(AND((F29+E29-E30)*1000/168&lt;H29,NOT(ISBLANK(H29)),NOT(ISBLANK(E30)),NOT(ISBLANK(E29))),A200,"")</f>
        <v/>
      </c>
      <c r="I200" s="183" t="str">
        <f>IF(AND($E$18*168/1000&lt;F29-(E29-E30),NOT(ISBLANK(E30)),NOT(ISBLANK(E29))),A200,"")</f>
        <v/>
      </c>
      <c r="K200" s="183" t="str">
        <f>IF(AND((F29+E29-E30)*1000/168&gt;I29,NOT(ISBLANK(I29)),NOT(ISBLANK(E30)),NOT(ISBLANK(E29))),A200,"")</f>
        <v/>
      </c>
      <c r="M200" s="183" t="str">
        <f>IF(AND((F29+E29-E30)&lt;G29,NOT(ISBLANK(G29)),NOT(ISBLANK(E30)),NOT(ISBLANK(E29))),A200,"")</f>
        <v/>
      </c>
      <c r="O200" s="183" t="str">
        <f>IF(OR(   AND((F29+E29-E30)&gt;J29,NOT(ISBLANK(J29)),NOT(ISBLANK(E30)),NOT(ISBLANK(E29))),  AND((F29+E29-E30)&gt;K29*168/1000,NOT(ISBLANK(K29)),NOT(ISBLANK(E30)),NOT(ISBLANK(E29))) ),A200,"")</f>
        <v/>
      </c>
    </row>
    <row r="201" spans="1:15" x14ac:dyDescent="0.25">
      <c r="A201" s="1" t="s">
        <v>192</v>
      </c>
      <c r="E201" s="183" t="str">
        <f t="shared" ref="E201:E251" si="0">IF(AND((E31-E30)&gt;F30,NOT(ISBLANK(E31)),NOT(ISBLANK(E30)),NOT(ISBLANK(F30))),A201,"")</f>
        <v/>
      </c>
      <c r="G201" s="183" t="str">
        <f t="shared" ref="G201:G251" si="1">IF(AND((F30+E30-E31)*1000/168&lt;H30,NOT(ISBLANK(H30)),NOT(ISBLANK(E31)),NOT(ISBLANK(E30))),A201,"")</f>
        <v/>
      </c>
      <c r="I201" s="183" t="str">
        <f t="shared" ref="I201:I251" si="2">IF(AND($E$18*168/1000&lt;F30-(E30-E31),NOT(ISBLANK(E31)),NOT(ISBLANK(E30))),A201,"")</f>
        <v/>
      </c>
      <c r="K201" s="183" t="str">
        <f t="shared" ref="K201:K251" si="3">IF(AND((F30+E30-E31)*1000/168&gt;I30,NOT(ISBLANK(I30)),NOT(ISBLANK(E31)),NOT(ISBLANK(E30))),A201,"")</f>
        <v/>
      </c>
      <c r="M201" s="183" t="str">
        <f t="shared" ref="M201:M251" si="4">IF(AND((F30+E30-E31)&lt;G30,NOT(ISBLANK(G30)),NOT(ISBLANK(E31)),NOT(ISBLANK(E30))),A201,"")</f>
        <v/>
      </c>
      <c r="O201" s="183" t="str">
        <f t="shared" ref="O201:O251" si="5">IF(OR(   AND((F30+E30-E31)&gt;J30,NOT(ISBLANK(J30)),NOT(ISBLANK(E31)),NOT(ISBLANK(E30))),  AND((F30+E30-E31)&gt;K30*168/1000,NOT(ISBLANK(K30)),NOT(ISBLANK(E31)),NOT(ISBLANK(E30))) ),A201,"")</f>
        <v/>
      </c>
    </row>
    <row r="202" spans="1:15" x14ac:dyDescent="0.25">
      <c r="A202" s="1" t="s">
        <v>193</v>
      </c>
      <c r="E202" s="183" t="str">
        <f t="shared" si="0"/>
        <v/>
      </c>
      <c r="G202" s="183" t="str">
        <f t="shared" si="1"/>
        <v/>
      </c>
      <c r="I202" s="183" t="str">
        <f t="shared" si="2"/>
        <v/>
      </c>
      <c r="K202" s="183" t="str">
        <f t="shared" si="3"/>
        <v/>
      </c>
      <c r="M202" s="183" t="str">
        <f t="shared" si="4"/>
        <v/>
      </c>
      <c r="O202" s="183" t="str">
        <f t="shared" si="5"/>
        <v/>
      </c>
    </row>
    <row r="203" spans="1:15" x14ac:dyDescent="0.25">
      <c r="A203" s="1" t="s">
        <v>194</v>
      </c>
      <c r="E203" s="183" t="str">
        <f t="shared" si="0"/>
        <v/>
      </c>
      <c r="G203" s="183" t="str">
        <f t="shared" si="1"/>
        <v/>
      </c>
      <c r="I203" s="183" t="str">
        <f t="shared" si="2"/>
        <v/>
      </c>
      <c r="K203" s="183" t="str">
        <f t="shared" si="3"/>
        <v/>
      </c>
      <c r="M203" s="183" t="str">
        <f t="shared" si="4"/>
        <v/>
      </c>
      <c r="O203" s="183" t="str">
        <f t="shared" si="5"/>
        <v/>
      </c>
    </row>
    <row r="204" spans="1:15" x14ac:dyDescent="0.25">
      <c r="A204" s="1" t="s">
        <v>195</v>
      </c>
      <c r="E204" s="183" t="str">
        <f t="shared" si="0"/>
        <v/>
      </c>
      <c r="G204" s="183" t="str">
        <f t="shared" si="1"/>
        <v/>
      </c>
      <c r="I204" s="183" t="str">
        <f t="shared" si="2"/>
        <v/>
      </c>
      <c r="K204" s="183" t="str">
        <f t="shared" si="3"/>
        <v/>
      </c>
      <c r="M204" s="183" t="str">
        <f t="shared" si="4"/>
        <v/>
      </c>
      <c r="O204" s="183" t="str">
        <f t="shared" si="5"/>
        <v/>
      </c>
    </row>
    <row r="205" spans="1:15" x14ac:dyDescent="0.25">
      <c r="A205" s="1" t="s">
        <v>196</v>
      </c>
      <c r="E205" s="183" t="str">
        <f t="shared" si="0"/>
        <v/>
      </c>
      <c r="G205" s="183" t="str">
        <f t="shared" si="1"/>
        <v/>
      </c>
      <c r="I205" s="183" t="str">
        <f t="shared" si="2"/>
        <v/>
      </c>
      <c r="K205" s="183" t="str">
        <f t="shared" si="3"/>
        <v/>
      </c>
      <c r="M205" s="183" t="str">
        <f t="shared" si="4"/>
        <v/>
      </c>
      <c r="O205" s="183" t="str">
        <f t="shared" si="5"/>
        <v/>
      </c>
    </row>
    <row r="206" spans="1:15" x14ac:dyDescent="0.25">
      <c r="A206" s="1" t="s">
        <v>197</v>
      </c>
      <c r="E206" s="183" t="str">
        <f t="shared" si="0"/>
        <v/>
      </c>
      <c r="G206" s="183" t="str">
        <f t="shared" si="1"/>
        <v/>
      </c>
      <c r="I206" s="183" t="str">
        <f t="shared" si="2"/>
        <v/>
      </c>
      <c r="K206" s="183" t="str">
        <f t="shared" si="3"/>
        <v/>
      </c>
      <c r="M206" s="183" t="str">
        <f t="shared" si="4"/>
        <v/>
      </c>
      <c r="O206" s="183" t="str">
        <f t="shared" si="5"/>
        <v/>
      </c>
    </row>
    <row r="207" spans="1:15" x14ac:dyDescent="0.25">
      <c r="A207" s="1" t="s">
        <v>198</v>
      </c>
      <c r="E207" s="183" t="str">
        <f t="shared" si="0"/>
        <v/>
      </c>
      <c r="G207" s="183" t="str">
        <f t="shared" si="1"/>
        <v/>
      </c>
      <c r="I207" s="183" t="str">
        <f t="shared" si="2"/>
        <v/>
      </c>
      <c r="K207" s="183" t="str">
        <f t="shared" si="3"/>
        <v/>
      </c>
      <c r="M207" s="183" t="str">
        <f t="shared" si="4"/>
        <v/>
      </c>
      <c r="O207" s="183" t="str">
        <f t="shared" si="5"/>
        <v/>
      </c>
    </row>
    <row r="208" spans="1:15" x14ac:dyDescent="0.25">
      <c r="A208" s="1" t="s">
        <v>199</v>
      </c>
      <c r="E208" s="183" t="str">
        <f t="shared" si="0"/>
        <v/>
      </c>
      <c r="G208" s="183" t="str">
        <f t="shared" si="1"/>
        <v/>
      </c>
      <c r="I208" s="183" t="str">
        <f t="shared" si="2"/>
        <v/>
      </c>
      <c r="K208" s="183" t="str">
        <f t="shared" si="3"/>
        <v/>
      </c>
      <c r="M208" s="183" t="str">
        <f t="shared" si="4"/>
        <v/>
      </c>
      <c r="O208" s="183" t="str">
        <f t="shared" si="5"/>
        <v/>
      </c>
    </row>
    <row r="209" spans="1:16" x14ac:dyDescent="0.25">
      <c r="A209" s="1" t="s">
        <v>200</v>
      </c>
      <c r="E209" s="183" t="str">
        <f t="shared" si="0"/>
        <v/>
      </c>
      <c r="G209" s="183" t="str">
        <f t="shared" si="1"/>
        <v/>
      </c>
      <c r="I209" s="183" t="str">
        <f t="shared" si="2"/>
        <v/>
      </c>
      <c r="K209" s="183" t="str">
        <f t="shared" si="3"/>
        <v/>
      </c>
      <c r="M209" s="183" t="str">
        <f t="shared" si="4"/>
        <v/>
      </c>
      <c r="O209" s="183" t="str">
        <f t="shared" si="5"/>
        <v/>
      </c>
    </row>
    <row r="210" spans="1:16" x14ac:dyDescent="0.25">
      <c r="A210" s="1" t="s">
        <v>201</v>
      </c>
      <c r="E210" s="183" t="str">
        <f t="shared" si="0"/>
        <v/>
      </c>
      <c r="G210" s="183" t="str">
        <f t="shared" si="1"/>
        <v/>
      </c>
      <c r="I210" s="183" t="str">
        <f t="shared" si="2"/>
        <v/>
      </c>
      <c r="K210" s="183" t="str">
        <f t="shared" si="3"/>
        <v/>
      </c>
      <c r="M210" s="183" t="str">
        <f t="shared" si="4"/>
        <v/>
      </c>
      <c r="O210" s="183" t="str">
        <f t="shared" si="5"/>
        <v/>
      </c>
    </row>
    <row r="211" spans="1:16" x14ac:dyDescent="0.25">
      <c r="A211" s="1" t="s">
        <v>202</v>
      </c>
      <c r="E211" s="183" t="str">
        <f t="shared" si="0"/>
        <v/>
      </c>
      <c r="G211" s="183" t="str">
        <f t="shared" si="1"/>
        <v/>
      </c>
      <c r="I211" s="183" t="str">
        <f t="shared" si="2"/>
        <v/>
      </c>
      <c r="K211" s="183" t="str">
        <f t="shared" si="3"/>
        <v/>
      </c>
      <c r="M211" s="183" t="str">
        <f t="shared" si="4"/>
        <v/>
      </c>
      <c r="O211" s="183" t="str">
        <f t="shared" si="5"/>
        <v/>
      </c>
    </row>
    <row r="212" spans="1:16" x14ac:dyDescent="0.25">
      <c r="A212" s="1" t="s">
        <v>203</v>
      </c>
      <c r="E212" s="183" t="str">
        <f t="shared" si="0"/>
        <v/>
      </c>
      <c r="G212" s="183" t="str">
        <f t="shared" si="1"/>
        <v/>
      </c>
      <c r="I212" s="183" t="str">
        <f t="shared" si="2"/>
        <v/>
      </c>
      <c r="K212" s="183" t="str">
        <f t="shared" si="3"/>
        <v/>
      </c>
      <c r="M212" s="183" t="str">
        <f t="shared" si="4"/>
        <v/>
      </c>
      <c r="O212" s="183" t="str">
        <f t="shared" si="5"/>
        <v/>
      </c>
    </row>
    <row r="213" spans="1:16" x14ac:dyDescent="0.25">
      <c r="A213" s="1" t="s">
        <v>204</v>
      </c>
      <c r="E213" s="183" t="str">
        <f t="shared" si="0"/>
        <v/>
      </c>
      <c r="G213" s="183" t="str">
        <f t="shared" si="1"/>
        <v/>
      </c>
      <c r="I213" s="183" t="str">
        <f t="shared" si="2"/>
        <v/>
      </c>
      <c r="K213" s="183" t="str">
        <f t="shared" si="3"/>
        <v/>
      </c>
      <c r="M213" s="183" t="str">
        <f t="shared" si="4"/>
        <v/>
      </c>
      <c r="O213" s="183" t="str">
        <f t="shared" si="5"/>
        <v/>
      </c>
    </row>
    <row r="214" spans="1:16" x14ac:dyDescent="0.25">
      <c r="A214" s="1" t="s">
        <v>205</v>
      </c>
      <c r="E214" s="183" t="str">
        <f t="shared" si="0"/>
        <v/>
      </c>
      <c r="G214" s="183" t="str">
        <f t="shared" si="1"/>
        <v/>
      </c>
      <c r="I214" s="183" t="str">
        <f t="shared" si="2"/>
        <v/>
      </c>
      <c r="K214" s="183" t="str">
        <f t="shared" si="3"/>
        <v/>
      </c>
      <c r="M214" s="183" t="str">
        <f t="shared" si="4"/>
        <v/>
      </c>
      <c r="O214" s="183" t="str">
        <f t="shared" si="5"/>
        <v/>
      </c>
    </row>
    <row r="215" spans="1:16" x14ac:dyDescent="0.25">
      <c r="A215" s="1" t="s">
        <v>206</v>
      </c>
      <c r="E215" s="183" t="str">
        <f t="shared" si="0"/>
        <v/>
      </c>
      <c r="G215" s="183" t="str">
        <f t="shared" si="1"/>
        <v/>
      </c>
      <c r="I215" s="183" t="str">
        <f t="shared" si="2"/>
        <v/>
      </c>
      <c r="K215" s="183" t="str">
        <f t="shared" si="3"/>
        <v/>
      </c>
      <c r="M215" s="183" t="str">
        <f t="shared" si="4"/>
        <v/>
      </c>
      <c r="O215" s="183" t="str">
        <f t="shared" si="5"/>
        <v/>
      </c>
    </row>
    <row r="216" spans="1:16" x14ac:dyDescent="0.25">
      <c r="A216" s="1" t="s">
        <v>207</v>
      </c>
      <c r="E216" s="183" t="str">
        <f t="shared" si="0"/>
        <v/>
      </c>
      <c r="G216" s="183" t="str">
        <f t="shared" si="1"/>
        <v/>
      </c>
      <c r="I216" s="183" t="str">
        <f t="shared" si="2"/>
        <v/>
      </c>
      <c r="K216" s="183" t="str">
        <f t="shared" si="3"/>
        <v/>
      </c>
      <c r="M216" s="183" t="str">
        <f t="shared" si="4"/>
        <v/>
      </c>
      <c r="O216" s="183" t="str">
        <f t="shared" si="5"/>
        <v/>
      </c>
    </row>
    <row r="217" spans="1:16" x14ac:dyDescent="0.25">
      <c r="A217" s="1" t="s">
        <v>208</v>
      </c>
      <c r="E217" s="183" t="str">
        <f t="shared" si="0"/>
        <v/>
      </c>
      <c r="G217" s="183" t="str">
        <f t="shared" si="1"/>
        <v/>
      </c>
      <c r="I217" s="183" t="str">
        <f t="shared" si="2"/>
        <v/>
      </c>
      <c r="K217" s="183" t="str">
        <f t="shared" si="3"/>
        <v/>
      </c>
      <c r="M217" s="183" t="str">
        <f t="shared" si="4"/>
        <v/>
      </c>
      <c r="O217" s="183" t="str">
        <f t="shared" si="5"/>
        <v/>
      </c>
    </row>
    <row r="218" spans="1:16" x14ac:dyDescent="0.25">
      <c r="A218" s="1" t="s">
        <v>209</v>
      </c>
      <c r="E218" s="183" t="str">
        <f t="shared" si="0"/>
        <v/>
      </c>
      <c r="G218" s="183" t="str">
        <f t="shared" si="1"/>
        <v/>
      </c>
      <c r="I218" s="183" t="str">
        <f t="shared" si="2"/>
        <v/>
      </c>
      <c r="K218" s="183" t="str">
        <f t="shared" si="3"/>
        <v/>
      </c>
      <c r="M218" s="183" t="str">
        <f t="shared" si="4"/>
        <v/>
      </c>
      <c r="O218" s="183" t="str">
        <f t="shared" si="5"/>
        <v/>
      </c>
    </row>
    <row r="219" spans="1:16" x14ac:dyDescent="0.25">
      <c r="A219" s="1" t="s">
        <v>210</v>
      </c>
      <c r="E219" s="183" t="str">
        <f t="shared" si="0"/>
        <v/>
      </c>
      <c r="F219" s="184" t="str">
        <f>CONCATENATE(E200,E201,E202,E203,E204,E205,E206,E207,E208,E209,E210,E211,E212,E213,E214,E215,E216,E217,E218,E219)</f>
        <v/>
      </c>
      <c r="G219" s="183" t="str">
        <f t="shared" si="1"/>
        <v/>
      </c>
      <c r="H219" s="184" t="str">
        <f>CONCATENATE(G200,G201,G202,G203,G204,G205,G206,G207,G208,G209,G210,G211,G212,G213,G214,G215,G216,G217,G218,G219)</f>
        <v/>
      </c>
      <c r="I219" s="183" t="str">
        <f t="shared" si="2"/>
        <v/>
      </c>
      <c r="J219" s="184" t="str">
        <f>CONCATENATE(I200,I201,I202,I203,I204,I205,I206,I207,I208,I209,I210,I211,I212,I213,I214,I215,I216,I217,I218,I219)</f>
        <v/>
      </c>
      <c r="K219" s="183" t="str">
        <f t="shared" si="3"/>
        <v/>
      </c>
      <c r="L219" s="184" t="str">
        <f>CONCATENATE(K200,K201,K202,K203,K204,K205,K206,K207,K208,K209,K210,K211,K212,K213,K214,K215,K216,K217,K218,K219)</f>
        <v/>
      </c>
      <c r="M219" s="183" t="str">
        <f t="shared" si="4"/>
        <v/>
      </c>
      <c r="N219" s="184" t="str">
        <f>CONCATENATE(M200,M201,M202,M203,M204,M205,M206,M207,M208,M209,M210,M211,M212,M213,M214,M215,M216,M217,M218,M219)</f>
        <v/>
      </c>
      <c r="O219" s="183" t="str">
        <f t="shared" si="5"/>
        <v/>
      </c>
      <c r="P219" s="184" t="str">
        <f>CONCATENATE(O200,O201,O202,O203,O204,O205,O206,O207,O208,O209,O210,O211,O212,O213,O214,O215,O216,O217,O218,O219)</f>
        <v/>
      </c>
    </row>
    <row r="220" spans="1:16" x14ac:dyDescent="0.25">
      <c r="A220" s="1" t="s">
        <v>211</v>
      </c>
      <c r="E220" s="183" t="str">
        <f t="shared" si="0"/>
        <v/>
      </c>
      <c r="G220" s="183" t="str">
        <f t="shared" si="1"/>
        <v/>
      </c>
      <c r="I220" s="183" t="str">
        <f t="shared" si="2"/>
        <v/>
      </c>
      <c r="K220" s="183" t="str">
        <f t="shared" si="3"/>
        <v/>
      </c>
      <c r="M220" s="183" t="str">
        <f t="shared" si="4"/>
        <v/>
      </c>
      <c r="O220" s="183" t="str">
        <f t="shared" si="5"/>
        <v/>
      </c>
    </row>
    <row r="221" spans="1:16" x14ac:dyDescent="0.25">
      <c r="A221" s="1" t="s">
        <v>212</v>
      </c>
      <c r="E221" s="183" t="str">
        <f t="shared" si="0"/>
        <v/>
      </c>
      <c r="G221" s="183" t="str">
        <f t="shared" si="1"/>
        <v/>
      </c>
      <c r="I221" s="183" t="str">
        <f t="shared" si="2"/>
        <v/>
      </c>
      <c r="K221" s="183" t="str">
        <f t="shared" si="3"/>
        <v/>
      </c>
      <c r="M221" s="183" t="str">
        <f t="shared" si="4"/>
        <v/>
      </c>
      <c r="O221" s="183" t="str">
        <f t="shared" si="5"/>
        <v/>
      </c>
    </row>
    <row r="222" spans="1:16" x14ac:dyDescent="0.25">
      <c r="A222" s="1" t="s">
        <v>213</v>
      </c>
      <c r="E222" s="183" t="str">
        <f t="shared" si="0"/>
        <v/>
      </c>
      <c r="G222" s="183" t="str">
        <f t="shared" si="1"/>
        <v/>
      </c>
      <c r="I222" s="183" t="str">
        <f t="shared" si="2"/>
        <v/>
      </c>
      <c r="K222" s="183" t="str">
        <f t="shared" si="3"/>
        <v/>
      </c>
      <c r="M222" s="183" t="str">
        <f t="shared" si="4"/>
        <v/>
      </c>
      <c r="O222" s="183" t="str">
        <f t="shared" si="5"/>
        <v/>
      </c>
    </row>
    <row r="223" spans="1:16" x14ac:dyDescent="0.25">
      <c r="A223" s="1" t="s">
        <v>214</v>
      </c>
      <c r="E223" s="183" t="str">
        <f t="shared" si="0"/>
        <v/>
      </c>
      <c r="G223" s="183" t="str">
        <f t="shared" si="1"/>
        <v/>
      </c>
      <c r="I223" s="183" t="str">
        <f t="shared" si="2"/>
        <v/>
      </c>
      <c r="K223" s="183" t="str">
        <f t="shared" si="3"/>
        <v/>
      </c>
      <c r="M223" s="183" t="str">
        <f t="shared" si="4"/>
        <v/>
      </c>
      <c r="O223" s="183" t="str">
        <f t="shared" si="5"/>
        <v/>
      </c>
    </row>
    <row r="224" spans="1:16" x14ac:dyDescent="0.25">
      <c r="A224" s="1" t="s">
        <v>215</v>
      </c>
      <c r="E224" s="183" t="str">
        <f t="shared" si="0"/>
        <v/>
      </c>
      <c r="G224" s="183" t="str">
        <f t="shared" si="1"/>
        <v/>
      </c>
      <c r="I224" s="183" t="str">
        <f t="shared" si="2"/>
        <v/>
      </c>
      <c r="K224" s="183" t="str">
        <f t="shared" si="3"/>
        <v/>
      </c>
      <c r="M224" s="183" t="str">
        <f t="shared" si="4"/>
        <v/>
      </c>
      <c r="O224" s="183" t="str">
        <f t="shared" si="5"/>
        <v/>
      </c>
    </row>
    <row r="225" spans="1:16" x14ac:dyDescent="0.25">
      <c r="A225" s="1" t="s">
        <v>216</v>
      </c>
      <c r="E225" s="183" t="str">
        <f t="shared" si="0"/>
        <v/>
      </c>
      <c r="G225" s="183" t="str">
        <f t="shared" si="1"/>
        <v/>
      </c>
      <c r="I225" s="183" t="str">
        <f t="shared" si="2"/>
        <v/>
      </c>
      <c r="K225" s="183" t="str">
        <f t="shared" si="3"/>
        <v/>
      </c>
      <c r="M225" s="183" t="str">
        <f t="shared" si="4"/>
        <v/>
      </c>
      <c r="O225" s="183" t="str">
        <f t="shared" si="5"/>
        <v/>
      </c>
    </row>
    <row r="226" spans="1:16" x14ac:dyDescent="0.25">
      <c r="A226" s="1" t="s">
        <v>217</v>
      </c>
      <c r="E226" s="183" t="str">
        <f t="shared" si="0"/>
        <v/>
      </c>
      <c r="G226" s="183" t="str">
        <f t="shared" si="1"/>
        <v/>
      </c>
      <c r="I226" s="183" t="str">
        <f t="shared" si="2"/>
        <v/>
      </c>
      <c r="K226" s="183" t="str">
        <f t="shared" si="3"/>
        <v/>
      </c>
      <c r="M226" s="183" t="str">
        <f t="shared" si="4"/>
        <v/>
      </c>
      <c r="O226" s="183" t="str">
        <f t="shared" si="5"/>
        <v/>
      </c>
    </row>
    <row r="227" spans="1:16" x14ac:dyDescent="0.25">
      <c r="A227" s="1" t="s">
        <v>218</v>
      </c>
      <c r="E227" s="183" t="str">
        <f t="shared" si="0"/>
        <v/>
      </c>
      <c r="G227" s="183" t="str">
        <f t="shared" si="1"/>
        <v/>
      </c>
      <c r="I227" s="183" t="str">
        <f t="shared" si="2"/>
        <v/>
      </c>
      <c r="K227" s="183" t="str">
        <f t="shared" si="3"/>
        <v/>
      </c>
      <c r="M227" s="183" t="str">
        <f t="shared" si="4"/>
        <v/>
      </c>
      <c r="O227" s="183" t="str">
        <f t="shared" si="5"/>
        <v/>
      </c>
    </row>
    <row r="228" spans="1:16" x14ac:dyDescent="0.25">
      <c r="A228" s="1" t="s">
        <v>219</v>
      </c>
      <c r="E228" s="183" t="str">
        <f t="shared" si="0"/>
        <v/>
      </c>
      <c r="G228" s="183" t="str">
        <f t="shared" si="1"/>
        <v/>
      </c>
      <c r="I228" s="183" t="str">
        <f t="shared" si="2"/>
        <v/>
      </c>
      <c r="K228" s="183" t="str">
        <f t="shared" si="3"/>
        <v/>
      </c>
      <c r="M228" s="183" t="str">
        <f t="shared" si="4"/>
        <v/>
      </c>
      <c r="O228" s="183" t="str">
        <f t="shared" si="5"/>
        <v/>
      </c>
    </row>
    <row r="229" spans="1:16" x14ac:dyDescent="0.25">
      <c r="A229" s="1" t="s">
        <v>220</v>
      </c>
      <c r="E229" s="183" t="str">
        <f t="shared" si="0"/>
        <v/>
      </c>
      <c r="G229" s="183" t="str">
        <f t="shared" si="1"/>
        <v/>
      </c>
      <c r="I229" s="183" t="str">
        <f t="shared" si="2"/>
        <v/>
      </c>
      <c r="K229" s="183" t="str">
        <f t="shared" si="3"/>
        <v/>
      </c>
      <c r="M229" s="183" t="str">
        <f t="shared" si="4"/>
        <v/>
      </c>
      <c r="O229" s="183" t="str">
        <f t="shared" si="5"/>
        <v/>
      </c>
    </row>
    <row r="230" spans="1:16" x14ac:dyDescent="0.25">
      <c r="A230" s="1" t="s">
        <v>221</v>
      </c>
      <c r="E230" s="183" t="str">
        <f t="shared" si="0"/>
        <v/>
      </c>
      <c r="G230" s="183" t="str">
        <f t="shared" si="1"/>
        <v/>
      </c>
      <c r="I230" s="183" t="str">
        <f t="shared" si="2"/>
        <v/>
      </c>
      <c r="K230" s="183" t="str">
        <f t="shared" si="3"/>
        <v/>
      </c>
      <c r="M230" s="183" t="str">
        <f t="shared" si="4"/>
        <v/>
      </c>
      <c r="O230" s="183" t="str">
        <f t="shared" si="5"/>
        <v/>
      </c>
    </row>
    <row r="231" spans="1:16" x14ac:dyDescent="0.25">
      <c r="A231" s="1" t="s">
        <v>222</v>
      </c>
      <c r="E231" s="183" t="str">
        <f t="shared" si="0"/>
        <v/>
      </c>
      <c r="G231" s="183" t="str">
        <f t="shared" si="1"/>
        <v/>
      </c>
      <c r="I231" s="183" t="str">
        <f t="shared" si="2"/>
        <v/>
      </c>
      <c r="K231" s="183" t="str">
        <f t="shared" si="3"/>
        <v/>
      </c>
      <c r="M231" s="183" t="str">
        <f t="shared" si="4"/>
        <v/>
      </c>
      <c r="O231" s="183" t="str">
        <f t="shared" si="5"/>
        <v/>
      </c>
    </row>
    <row r="232" spans="1:16" x14ac:dyDescent="0.25">
      <c r="A232" s="1" t="s">
        <v>223</v>
      </c>
      <c r="E232" s="183" t="str">
        <f t="shared" si="0"/>
        <v/>
      </c>
      <c r="G232" s="183" t="str">
        <f t="shared" si="1"/>
        <v/>
      </c>
      <c r="I232" s="183" t="str">
        <f t="shared" si="2"/>
        <v/>
      </c>
      <c r="K232" s="183" t="str">
        <f t="shared" si="3"/>
        <v/>
      </c>
      <c r="M232" s="183" t="str">
        <f t="shared" si="4"/>
        <v/>
      </c>
      <c r="O232" s="183" t="str">
        <f t="shared" si="5"/>
        <v/>
      </c>
    </row>
    <row r="233" spans="1:16" x14ac:dyDescent="0.25">
      <c r="A233" s="1" t="s">
        <v>224</v>
      </c>
      <c r="E233" s="183" t="str">
        <f t="shared" si="0"/>
        <v/>
      </c>
      <c r="G233" s="183" t="str">
        <f t="shared" si="1"/>
        <v/>
      </c>
      <c r="I233" s="183" t="str">
        <f t="shared" si="2"/>
        <v/>
      </c>
      <c r="K233" s="183" t="str">
        <f t="shared" si="3"/>
        <v/>
      </c>
      <c r="M233" s="183" t="str">
        <f t="shared" si="4"/>
        <v/>
      </c>
      <c r="O233" s="183" t="str">
        <f t="shared" si="5"/>
        <v/>
      </c>
    </row>
    <row r="234" spans="1:16" x14ac:dyDescent="0.25">
      <c r="A234" s="1" t="s">
        <v>225</v>
      </c>
      <c r="E234" s="183" t="str">
        <f t="shared" si="0"/>
        <v/>
      </c>
      <c r="G234" s="183" t="str">
        <f t="shared" si="1"/>
        <v/>
      </c>
      <c r="I234" s="183" t="str">
        <f t="shared" si="2"/>
        <v/>
      </c>
      <c r="K234" s="183" t="str">
        <f t="shared" si="3"/>
        <v/>
      </c>
      <c r="M234" s="183" t="str">
        <f t="shared" si="4"/>
        <v/>
      </c>
      <c r="O234" s="183" t="str">
        <f t="shared" si="5"/>
        <v/>
      </c>
    </row>
    <row r="235" spans="1:16" x14ac:dyDescent="0.25">
      <c r="A235" s="1" t="s">
        <v>226</v>
      </c>
      <c r="E235" s="183" t="str">
        <f t="shared" si="0"/>
        <v/>
      </c>
      <c r="G235" s="183" t="str">
        <f t="shared" si="1"/>
        <v/>
      </c>
      <c r="I235" s="183" t="str">
        <f t="shared" si="2"/>
        <v/>
      </c>
      <c r="K235" s="183" t="str">
        <f t="shared" si="3"/>
        <v/>
      </c>
      <c r="M235" s="183" t="str">
        <f t="shared" si="4"/>
        <v/>
      </c>
      <c r="O235" s="183" t="str">
        <f t="shared" si="5"/>
        <v/>
      </c>
    </row>
    <row r="236" spans="1:16" x14ac:dyDescent="0.25">
      <c r="A236" s="1" t="s">
        <v>227</v>
      </c>
      <c r="E236" s="183" t="str">
        <f t="shared" si="0"/>
        <v/>
      </c>
      <c r="G236" s="183" t="str">
        <f t="shared" si="1"/>
        <v/>
      </c>
      <c r="I236" s="183" t="str">
        <f t="shared" si="2"/>
        <v/>
      </c>
      <c r="K236" s="183" t="str">
        <f t="shared" si="3"/>
        <v/>
      </c>
      <c r="M236" s="183" t="str">
        <f t="shared" si="4"/>
        <v/>
      </c>
      <c r="O236" s="183" t="str">
        <f t="shared" si="5"/>
        <v/>
      </c>
    </row>
    <row r="237" spans="1:16" x14ac:dyDescent="0.25">
      <c r="A237" s="1" t="s">
        <v>228</v>
      </c>
      <c r="E237" s="183" t="str">
        <f t="shared" si="0"/>
        <v/>
      </c>
      <c r="G237" s="183" t="str">
        <f t="shared" si="1"/>
        <v/>
      </c>
      <c r="I237" s="183" t="str">
        <f t="shared" si="2"/>
        <v/>
      </c>
      <c r="K237" s="183" t="str">
        <f t="shared" si="3"/>
        <v/>
      </c>
      <c r="M237" s="183" t="str">
        <f t="shared" si="4"/>
        <v/>
      </c>
      <c r="O237" s="183" t="str">
        <f t="shared" si="5"/>
        <v/>
      </c>
    </row>
    <row r="238" spans="1:16" x14ac:dyDescent="0.25">
      <c r="A238" s="1" t="s">
        <v>229</v>
      </c>
      <c r="E238" s="183" t="str">
        <f t="shared" si="0"/>
        <v/>
      </c>
      <c r="G238" s="183" t="str">
        <f t="shared" si="1"/>
        <v/>
      </c>
      <c r="I238" s="183" t="str">
        <f t="shared" si="2"/>
        <v/>
      </c>
      <c r="K238" s="183" t="str">
        <f t="shared" si="3"/>
        <v/>
      </c>
      <c r="M238" s="183" t="str">
        <f t="shared" si="4"/>
        <v/>
      </c>
      <c r="O238" s="183" t="str">
        <f t="shared" si="5"/>
        <v/>
      </c>
    </row>
    <row r="239" spans="1:16" x14ac:dyDescent="0.25">
      <c r="A239" s="1" t="s">
        <v>230</v>
      </c>
      <c r="E239" s="183" t="str">
        <f t="shared" si="0"/>
        <v/>
      </c>
      <c r="F239" s="184" t="str">
        <f>CONCATENATE(E220,E221,E222,E223,E224,E225,E226,E227,E228,E229,E230,E231,E232,E233,E234,E235,E236,E237,E238,E239)</f>
        <v/>
      </c>
      <c r="G239" s="183" t="str">
        <f t="shared" si="1"/>
        <v/>
      </c>
      <c r="H239" s="184" t="str">
        <f>CONCATENATE(G220,G221,G222,G223,G224,G225,G226,G227,G228,G229,G230,G231,G232,G233,G234,G235,G236,G237,G238,G239)</f>
        <v/>
      </c>
      <c r="I239" s="183" t="str">
        <f t="shared" si="2"/>
        <v/>
      </c>
      <c r="J239" s="184" t="str">
        <f>CONCATENATE(I220,I221,I222,I223,I224,I225,I226,I227,I228,I229,I230,I231,I232,I233,I234,I235,I236,I237,I238,I239)</f>
        <v/>
      </c>
      <c r="K239" s="183" t="str">
        <f t="shared" si="3"/>
        <v/>
      </c>
      <c r="L239" s="184" t="str">
        <f>CONCATENATE(K220,K221,K222,K223,K224,K225,K226,K227,K228,K229,K230,K231,K232,K233,K234,K235,K236,K237,K238,K239)</f>
        <v/>
      </c>
      <c r="M239" s="183" t="str">
        <f t="shared" si="4"/>
        <v/>
      </c>
      <c r="N239" s="184" t="str">
        <f>CONCATENATE(M220,M221,M222,M223,M224,M225,M226,M227,M228,M229,M230,M231,M232,M233,M234,M235,M236,M237,M238,M239)</f>
        <v/>
      </c>
      <c r="O239" s="183" t="str">
        <f t="shared" si="5"/>
        <v/>
      </c>
      <c r="P239" s="184" t="str">
        <f>CONCATENATE(O220,O221,O222,O223,O224,O225,O226,O227,O228,O229,O230,O231,O232,O233,O234,O235,O236,O237,O238,O239)</f>
        <v/>
      </c>
    </row>
    <row r="240" spans="1:16" x14ac:dyDescent="0.25">
      <c r="A240" s="1" t="s">
        <v>231</v>
      </c>
      <c r="E240" s="183" t="str">
        <f t="shared" si="0"/>
        <v/>
      </c>
      <c r="G240" s="183" t="str">
        <f t="shared" si="1"/>
        <v/>
      </c>
      <c r="I240" s="183" t="str">
        <f t="shared" si="2"/>
        <v/>
      </c>
      <c r="K240" s="183" t="str">
        <f t="shared" si="3"/>
        <v/>
      </c>
      <c r="M240" s="183" t="str">
        <f t="shared" si="4"/>
        <v/>
      </c>
      <c r="O240" s="183" t="str">
        <f t="shared" si="5"/>
        <v/>
      </c>
    </row>
    <row r="241" spans="1:16" x14ac:dyDescent="0.25">
      <c r="A241" s="1" t="s">
        <v>232</v>
      </c>
      <c r="E241" s="183" t="str">
        <f t="shared" si="0"/>
        <v/>
      </c>
      <c r="G241" s="183" t="str">
        <f t="shared" si="1"/>
        <v/>
      </c>
      <c r="I241" s="183" t="str">
        <f t="shared" si="2"/>
        <v/>
      </c>
      <c r="K241" s="183" t="str">
        <f t="shared" si="3"/>
        <v/>
      </c>
      <c r="M241" s="183" t="str">
        <f t="shared" si="4"/>
        <v/>
      </c>
      <c r="O241" s="183" t="str">
        <f t="shared" si="5"/>
        <v/>
      </c>
    </row>
    <row r="242" spans="1:16" x14ac:dyDescent="0.25">
      <c r="A242" s="1" t="s">
        <v>233</v>
      </c>
      <c r="E242" s="183" t="str">
        <f t="shared" si="0"/>
        <v/>
      </c>
      <c r="G242" s="183" t="str">
        <f t="shared" si="1"/>
        <v/>
      </c>
      <c r="I242" s="183" t="str">
        <f t="shared" si="2"/>
        <v/>
      </c>
      <c r="K242" s="183" t="str">
        <f t="shared" si="3"/>
        <v/>
      </c>
      <c r="M242" s="183" t="str">
        <f t="shared" si="4"/>
        <v/>
      </c>
      <c r="O242" s="183" t="str">
        <f t="shared" si="5"/>
        <v/>
      </c>
    </row>
    <row r="243" spans="1:16" x14ac:dyDescent="0.25">
      <c r="A243" s="1" t="s">
        <v>234</v>
      </c>
      <c r="E243" s="183" t="str">
        <f t="shared" si="0"/>
        <v/>
      </c>
      <c r="G243" s="183" t="str">
        <f t="shared" si="1"/>
        <v/>
      </c>
      <c r="I243" s="183" t="str">
        <f t="shared" si="2"/>
        <v/>
      </c>
      <c r="K243" s="183" t="str">
        <f t="shared" si="3"/>
        <v/>
      </c>
      <c r="M243" s="183" t="str">
        <f t="shared" si="4"/>
        <v/>
      </c>
      <c r="O243" s="183" t="str">
        <f t="shared" si="5"/>
        <v/>
      </c>
    </row>
    <row r="244" spans="1:16" x14ac:dyDescent="0.25">
      <c r="A244" s="1" t="s">
        <v>235</v>
      </c>
      <c r="E244" s="183" t="str">
        <f t="shared" si="0"/>
        <v/>
      </c>
      <c r="G244" s="183" t="str">
        <f t="shared" si="1"/>
        <v/>
      </c>
      <c r="I244" s="183" t="str">
        <f t="shared" si="2"/>
        <v/>
      </c>
      <c r="K244" s="183" t="str">
        <f t="shared" si="3"/>
        <v/>
      </c>
      <c r="M244" s="183" t="str">
        <f t="shared" si="4"/>
        <v/>
      </c>
      <c r="O244" s="183" t="str">
        <f t="shared" si="5"/>
        <v/>
      </c>
    </row>
    <row r="245" spans="1:16" x14ac:dyDescent="0.25">
      <c r="A245" s="1" t="s">
        <v>236</v>
      </c>
      <c r="E245" s="183" t="str">
        <f t="shared" si="0"/>
        <v/>
      </c>
      <c r="G245" s="183" t="str">
        <f t="shared" si="1"/>
        <v/>
      </c>
      <c r="I245" s="183" t="str">
        <f t="shared" si="2"/>
        <v/>
      </c>
      <c r="K245" s="183" t="str">
        <f t="shared" si="3"/>
        <v/>
      </c>
      <c r="M245" s="183" t="str">
        <f t="shared" si="4"/>
        <v/>
      </c>
      <c r="O245" s="183" t="str">
        <f t="shared" si="5"/>
        <v/>
      </c>
    </row>
    <row r="246" spans="1:16" x14ac:dyDescent="0.25">
      <c r="A246" s="1" t="s">
        <v>237</v>
      </c>
      <c r="E246" s="183" t="str">
        <f t="shared" si="0"/>
        <v/>
      </c>
      <c r="G246" s="183" t="str">
        <f t="shared" si="1"/>
        <v/>
      </c>
      <c r="I246" s="183" t="str">
        <f t="shared" si="2"/>
        <v/>
      </c>
      <c r="K246" s="183" t="str">
        <f t="shared" si="3"/>
        <v/>
      </c>
      <c r="M246" s="183" t="str">
        <f t="shared" si="4"/>
        <v/>
      </c>
      <c r="O246" s="183" t="str">
        <f t="shared" si="5"/>
        <v/>
      </c>
    </row>
    <row r="247" spans="1:16" x14ac:dyDescent="0.25">
      <c r="A247" s="1" t="s">
        <v>238</v>
      </c>
      <c r="E247" s="183" t="str">
        <f t="shared" si="0"/>
        <v/>
      </c>
      <c r="G247" s="183" t="str">
        <f t="shared" si="1"/>
        <v/>
      </c>
      <c r="I247" s="183" t="str">
        <f t="shared" si="2"/>
        <v/>
      </c>
      <c r="K247" s="183" t="str">
        <f t="shared" si="3"/>
        <v/>
      </c>
      <c r="M247" s="183" t="str">
        <f t="shared" si="4"/>
        <v/>
      </c>
      <c r="O247" s="183" t="str">
        <f t="shared" si="5"/>
        <v/>
      </c>
    </row>
    <row r="248" spans="1:16" x14ac:dyDescent="0.25">
      <c r="A248" s="1" t="s">
        <v>239</v>
      </c>
      <c r="E248" s="183" t="str">
        <f t="shared" si="0"/>
        <v/>
      </c>
      <c r="G248" s="183" t="str">
        <f t="shared" si="1"/>
        <v/>
      </c>
      <c r="I248" s="183" t="str">
        <f t="shared" si="2"/>
        <v/>
      </c>
      <c r="K248" s="183" t="str">
        <f t="shared" si="3"/>
        <v/>
      </c>
      <c r="M248" s="183" t="str">
        <f t="shared" si="4"/>
        <v/>
      </c>
      <c r="O248" s="183" t="str">
        <f t="shared" si="5"/>
        <v/>
      </c>
    </row>
    <row r="249" spans="1:16" x14ac:dyDescent="0.25">
      <c r="A249" s="1" t="s">
        <v>240</v>
      </c>
      <c r="E249" s="183" t="str">
        <f t="shared" si="0"/>
        <v/>
      </c>
      <c r="G249" s="183" t="str">
        <f t="shared" si="1"/>
        <v/>
      </c>
      <c r="I249" s="183" t="str">
        <f t="shared" si="2"/>
        <v/>
      </c>
      <c r="K249" s="183" t="str">
        <f t="shared" si="3"/>
        <v/>
      </c>
      <c r="M249" s="183" t="str">
        <f t="shared" si="4"/>
        <v/>
      </c>
      <c r="O249" s="183" t="str">
        <f t="shared" si="5"/>
        <v/>
      </c>
    </row>
    <row r="250" spans="1:16" x14ac:dyDescent="0.25">
      <c r="A250" s="1" t="s">
        <v>241</v>
      </c>
      <c r="E250" s="183" t="str">
        <f t="shared" si="0"/>
        <v/>
      </c>
      <c r="G250" s="183" t="str">
        <f t="shared" si="1"/>
        <v/>
      </c>
      <c r="I250" s="183" t="str">
        <f t="shared" si="2"/>
        <v/>
      </c>
      <c r="K250" s="183" t="str">
        <f t="shared" si="3"/>
        <v/>
      </c>
      <c r="M250" s="183" t="str">
        <f t="shared" si="4"/>
        <v/>
      </c>
      <c r="O250" s="183" t="str">
        <f t="shared" si="5"/>
        <v/>
      </c>
    </row>
    <row r="251" spans="1:16" x14ac:dyDescent="0.25">
      <c r="A251" s="1" t="s">
        <v>242</v>
      </c>
      <c r="E251" s="183" t="str">
        <f t="shared" si="0"/>
        <v/>
      </c>
      <c r="F251" s="184" t="str">
        <f>CONCATENATE(E240,E241,E242,E243,E244,E245,E246,E247,E248,E249,E250,E251)</f>
        <v/>
      </c>
      <c r="G251" s="183" t="str">
        <f t="shared" si="1"/>
        <v/>
      </c>
      <c r="H251" s="184" t="str">
        <f>CONCATENATE(G240,G241,G242,G243,G244,G245,G246,G247,G248,G249,G250,G251)</f>
        <v/>
      </c>
      <c r="I251" s="183" t="str">
        <f t="shared" si="2"/>
        <v/>
      </c>
      <c r="J251" s="184" t="str">
        <f>CONCATENATE(I240,I241,I242,I243,I244,I245,I246,I247,I248,I249,I250,I251)</f>
        <v/>
      </c>
      <c r="K251" s="183" t="str">
        <f t="shared" si="3"/>
        <v/>
      </c>
      <c r="L251" s="184" t="str">
        <f>CONCATENATE(K240,K241,K242,K243,K244,K245,K246,K247,K248,K249,K250,K251)</f>
        <v/>
      </c>
      <c r="M251" s="183" t="str">
        <f t="shared" si="4"/>
        <v/>
      </c>
      <c r="N251" s="184" t="str">
        <f>CONCATENATE(M240,M241,M242,M243,M244,M245,M246,M247,M248,M249,M250,M251)</f>
        <v/>
      </c>
      <c r="O251" s="183" t="str">
        <f t="shared" si="5"/>
        <v/>
      </c>
      <c r="P251" s="184" t="str">
        <f>CONCATENATE(O240,O241,O242,O243,O244,O245,O246,O247,O248,O249,O250,O251)</f>
        <v/>
      </c>
    </row>
    <row r="252" spans="1:16" x14ac:dyDescent="0.25">
      <c r="A252" s="1" t="s">
        <v>243</v>
      </c>
      <c r="E252" s="162"/>
    </row>
    <row r="253" spans="1:16" x14ac:dyDescent="0.25">
      <c r="F253" s="185" t="str">
        <f>CONCATENATE(F219,F239,F251)</f>
        <v/>
      </c>
      <c r="H253" s="185" t="str">
        <f>CONCATENATE(H219,H239,H251)</f>
        <v/>
      </c>
      <c r="J253" s="185" t="str">
        <f>CONCATENATE(J219,J239,J251)</f>
        <v/>
      </c>
      <c r="L253" s="185" t="str">
        <f>CONCATENATE(L219,L239,L251)</f>
        <v/>
      </c>
      <c r="N253" s="185" t="str">
        <f>CONCATENATE(N219,N239,N251)</f>
        <v/>
      </c>
      <c r="P253" s="185" t="str">
        <f>CONCATENATE(P219,P239,P251)</f>
        <v/>
      </c>
    </row>
    <row r="254" spans="1:16" x14ac:dyDescent="0.25">
      <c r="F254" s="186" t="str">
        <f>IF(F253="","",E199&amp;F253&amp;CHAR(10))</f>
        <v/>
      </c>
      <c r="H254" s="186" t="str">
        <f>IF(H253="","",G199&amp;H253&amp;CHAR(10))</f>
        <v/>
      </c>
      <c r="J254" s="186" t="str">
        <f>IF(J253="","",I199&amp;J253&amp;CHAR(10))</f>
        <v/>
      </c>
      <c r="L254" s="186" t="str">
        <f>IF(L253="","",K199&amp;L253&amp;CHAR(10))</f>
        <v/>
      </c>
      <c r="N254" s="186" t="str">
        <f>IF(N253="","",M199&amp;N253&amp;CHAR(10))</f>
        <v/>
      </c>
      <c r="P254" s="186" t="str">
        <f>IF(P253="","",O199&amp;P253&amp;CHAR(10))</f>
        <v/>
      </c>
    </row>
  </sheetData>
  <mergeCells count="1">
    <mergeCell ref="G15:K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theme="0" tint="-0.499984740745262"/>
  </sheetPr>
  <dimension ref="A1:N203"/>
  <sheetViews>
    <sheetView workbookViewId="0">
      <selection activeCell="F3" sqref="F3:N8"/>
    </sheetView>
  </sheetViews>
  <sheetFormatPr defaultRowHeight="13.2" x14ac:dyDescent="0.25"/>
  <sheetData>
    <row r="1" spans="1:14" s="1" customFormat="1" ht="15.75" customHeight="1" x14ac:dyDescent="0.3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4" s="1" customFormat="1" ht="15.75" customHeight="1" x14ac:dyDescent="0.25"/>
    <row r="3" spans="1:14" s="1" customFormat="1" ht="15.75" customHeight="1" x14ac:dyDescent="0.25">
      <c r="F3" s="279" t="s">
        <v>259</v>
      </c>
      <c r="G3" s="279"/>
      <c r="H3" s="279"/>
      <c r="I3" s="279"/>
      <c r="J3" s="279"/>
      <c r="K3" s="279"/>
      <c r="L3" s="279"/>
      <c r="M3" s="279"/>
      <c r="N3" s="279"/>
    </row>
    <row r="4" spans="1:14" s="1" customFormat="1" ht="15.75" customHeight="1" x14ac:dyDescent="0.25">
      <c r="F4" s="279"/>
      <c r="G4" s="279"/>
      <c r="H4" s="279"/>
      <c r="I4" s="279"/>
      <c r="J4" s="279"/>
      <c r="K4" s="279"/>
      <c r="L4" s="279"/>
      <c r="M4" s="279"/>
      <c r="N4" s="279"/>
    </row>
    <row r="5" spans="1:14" s="1" customFormat="1" ht="15.75" customHeight="1" thickBot="1" x14ac:dyDescent="0.3">
      <c r="F5" s="279"/>
      <c r="G5" s="279"/>
      <c r="H5" s="279"/>
      <c r="I5" s="279"/>
      <c r="J5" s="279"/>
      <c r="K5" s="279"/>
      <c r="L5" s="279"/>
      <c r="M5" s="279"/>
      <c r="N5" s="279"/>
    </row>
    <row r="6" spans="1:14" s="1" customFormat="1" ht="15.75" customHeight="1" x14ac:dyDescent="0.25">
      <c r="B6" s="275" t="s">
        <v>249</v>
      </c>
      <c r="C6" s="275" t="s">
        <v>250</v>
      </c>
      <c r="D6" s="277" t="s">
        <v>251</v>
      </c>
      <c r="F6" s="279"/>
      <c r="G6" s="279"/>
      <c r="H6" s="279"/>
      <c r="I6" s="279"/>
      <c r="J6" s="279"/>
      <c r="K6" s="279"/>
      <c r="L6" s="279"/>
      <c r="M6" s="279"/>
      <c r="N6" s="279"/>
    </row>
    <row r="7" spans="1:14" ht="13.8" thickBot="1" x14ac:dyDescent="0.3">
      <c r="B7" s="276"/>
      <c r="C7" s="276"/>
      <c r="D7" s="278"/>
      <c r="E7" s="154"/>
      <c r="F7" s="279"/>
      <c r="G7" s="279"/>
      <c r="H7" s="279"/>
      <c r="I7" s="279"/>
      <c r="J7" s="279"/>
      <c r="K7" s="279"/>
      <c r="L7" s="279"/>
      <c r="M7" s="279"/>
      <c r="N7" s="279"/>
    </row>
    <row r="8" spans="1:14" x14ac:dyDescent="0.25">
      <c r="A8" s="195">
        <v>1982</v>
      </c>
      <c r="B8" s="197"/>
      <c r="C8" s="198">
        <v>100</v>
      </c>
      <c r="D8" s="199"/>
      <c r="E8" s="154" t="str">
        <f t="shared" ref="E8:E41" si="0">IF(SUM(B8:D8)=100, "", $A$202&amp;$A$203&amp;CHAR(10))</f>
        <v/>
      </c>
      <c r="F8" s="279"/>
      <c r="G8" s="279"/>
      <c r="H8" s="279"/>
      <c r="I8" s="279"/>
      <c r="J8" s="279"/>
      <c r="K8" s="279"/>
      <c r="L8" s="279"/>
      <c r="M8" s="279"/>
      <c r="N8" s="279"/>
    </row>
    <row r="9" spans="1:14" x14ac:dyDescent="0.25">
      <c r="A9" s="196">
        <v>1983</v>
      </c>
      <c r="B9" s="200"/>
      <c r="C9" s="155">
        <v>100</v>
      </c>
      <c r="D9" s="201"/>
      <c r="E9" s="154" t="str">
        <f t="shared" si="0"/>
        <v/>
      </c>
    </row>
    <row r="10" spans="1:14" x14ac:dyDescent="0.25">
      <c r="A10" s="196">
        <v>1984</v>
      </c>
      <c r="B10" s="200"/>
      <c r="C10" s="155">
        <v>100</v>
      </c>
      <c r="D10" s="201"/>
      <c r="E10" s="154" t="str">
        <f t="shared" si="0"/>
        <v/>
      </c>
    </row>
    <row r="11" spans="1:14" x14ac:dyDescent="0.25">
      <c r="A11" s="196">
        <v>1985</v>
      </c>
      <c r="B11" s="200"/>
      <c r="C11" s="155">
        <v>100</v>
      </c>
      <c r="D11" s="201"/>
      <c r="E11" s="154" t="str">
        <f t="shared" si="0"/>
        <v/>
      </c>
    </row>
    <row r="12" spans="1:14" x14ac:dyDescent="0.25">
      <c r="A12" s="196">
        <v>1986</v>
      </c>
      <c r="B12" s="200"/>
      <c r="C12" s="155">
        <v>100</v>
      </c>
      <c r="D12" s="201"/>
      <c r="E12" s="154" t="str">
        <f t="shared" si="0"/>
        <v/>
      </c>
    </row>
    <row r="13" spans="1:14" x14ac:dyDescent="0.25">
      <c r="A13" s="196">
        <v>1987</v>
      </c>
      <c r="B13" s="200"/>
      <c r="C13" s="155">
        <v>100</v>
      </c>
      <c r="D13" s="201"/>
      <c r="E13" s="154" t="str">
        <f t="shared" si="0"/>
        <v/>
      </c>
    </row>
    <row r="14" spans="1:14" x14ac:dyDescent="0.25">
      <c r="A14" s="196">
        <v>1988</v>
      </c>
      <c r="B14" s="200"/>
      <c r="C14" s="155">
        <v>100</v>
      </c>
      <c r="D14" s="201"/>
      <c r="E14" s="154" t="str">
        <f t="shared" si="0"/>
        <v/>
      </c>
    </row>
    <row r="15" spans="1:14" x14ac:dyDescent="0.25">
      <c r="A15" s="196">
        <v>1989</v>
      </c>
      <c r="B15" s="200"/>
      <c r="C15" s="155">
        <v>100</v>
      </c>
      <c r="D15" s="201"/>
      <c r="E15" s="154" t="str">
        <f t="shared" si="0"/>
        <v/>
      </c>
    </row>
    <row r="16" spans="1:14" x14ac:dyDescent="0.25">
      <c r="A16" s="196">
        <v>1990</v>
      </c>
      <c r="B16" s="200"/>
      <c r="C16" s="155">
        <v>100</v>
      </c>
      <c r="D16" s="201"/>
      <c r="E16" s="154" t="str">
        <f t="shared" si="0"/>
        <v/>
      </c>
    </row>
    <row r="17" spans="1:5" x14ac:dyDescent="0.25">
      <c r="A17" s="196">
        <v>1991</v>
      </c>
      <c r="B17" s="200"/>
      <c r="C17" s="155">
        <v>100</v>
      </c>
      <c r="D17" s="201"/>
      <c r="E17" s="154" t="str">
        <f t="shared" si="0"/>
        <v/>
      </c>
    </row>
    <row r="18" spans="1:5" x14ac:dyDescent="0.25">
      <c r="A18" s="196">
        <v>1992</v>
      </c>
      <c r="B18" s="200"/>
      <c r="C18" s="155">
        <v>100</v>
      </c>
      <c r="D18" s="201"/>
      <c r="E18" s="154" t="str">
        <f t="shared" si="0"/>
        <v/>
      </c>
    </row>
    <row r="19" spans="1:5" x14ac:dyDescent="0.25">
      <c r="A19" s="196">
        <v>1993</v>
      </c>
      <c r="B19" s="200"/>
      <c r="C19" s="155">
        <v>100</v>
      </c>
      <c r="D19" s="201"/>
      <c r="E19" s="154" t="str">
        <f t="shared" si="0"/>
        <v/>
      </c>
    </row>
    <row r="20" spans="1:5" x14ac:dyDescent="0.25">
      <c r="A20" s="196">
        <v>1994</v>
      </c>
      <c r="B20" s="200"/>
      <c r="C20" s="155">
        <v>100</v>
      </c>
      <c r="D20" s="201"/>
      <c r="E20" s="154" t="str">
        <f t="shared" si="0"/>
        <v/>
      </c>
    </row>
    <row r="21" spans="1:5" x14ac:dyDescent="0.25">
      <c r="A21" s="196">
        <v>1995</v>
      </c>
      <c r="B21" s="200"/>
      <c r="C21" s="155">
        <v>100</v>
      </c>
      <c r="D21" s="201"/>
      <c r="E21" s="154" t="str">
        <f t="shared" si="0"/>
        <v/>
      </c>
    </row>
    <row r="22" spans="1:5" x14ac:dyDescent="0.25">
      <c r="A22" s="196">
        <v>1996</v>
      </c>
      <c r="B22" s="200"/>
      <c r="C22" s="155">
        <v>100</v>
      </c>
      <c r="D22" s="201"/>
      <c r="E22" s="154" t="str">
        <f t="shared" si="0"/>
        <v/>
      </c>
    </row>
    <row r="23" spans="1:5" x14ac:dyDescent="0.25">
      <c r="A23" s="196">
        <v>1997</v>
      </c>
      <c r="B23" s="200"/>
      <c r="C23" s="155">
        <v>100</v>
      </c>
      <c r="D23" s="201"/>
      <c r="E23" s="154" t="str">
        <f t="shared" si="0"/>
        <v/>
      </c>
    </row>
    <row r="24" spans="1:5" x14ac:dyDescent="0.25">
      <c r="A24" s="196">
        <v>1998</v>
      </c>
      <c r="B24" s="200"/>
      <c r="C24" s="155">
        <v>100</v>
      </c>
      <c r="D24" s="201"/>
      <c r="E24" s="154" t="str">
        <f t="shared" si="0"/>
        <v/>
      </c>
    </row>
    <row r="25" spans="1:5" x14ac:dyDescent="0.25">
      <c r="A25" s="196">
        <v>1999</v>
      </c>
      <c r="B25" s="200"/>
      <c r="C25" s="155">
        <v>100</v>
      </c>
      <c r="D25" s="201"/>
      <c r="E25" s="154" t="str">
        <f t="shared" si="0"/>
        <v/>
      </c>
    </row>
    <row r="26" spans="1:5" x14ac:dyDescent="0.25">
      <c r="A26" s="196">
        <v>2000</v>
      </c>
      <c r="B26" s="200"/>
      <c r="C26" s="155">
        <v>100</v>
      </c>
      <c r="D26" s="201"/>
      <c r="E26" s="154" t="str">
        <f t="shared" si="0"/>
        <v/>
      </c>
    </row>
    <row r="27" spans="1:5" x14ac:dyDescent="0.25">
      <c r="A27" s="196">
        <v>2001</v>
      </c>
      <c r="B27" s="200"/>
      <c r="C27" s="155">
        <v>100</v>
      </c>
      <c r="D27" s="201"/>
      <c r="E27" s="154" t="str">
        <f t="shared" si="0"/>
        <v/>
      </c>
    </row>
    <row r="28" spans="1:5" x14ac:dyDescent="0.25">
      <c r="A28" s="196">
        <v>2002</v>
      </c>
      <c r="B28" s="200"/>
      <c r="C28" s="155">
        <v>100</v>
      </c>
      <c r="D28" s="201"/>
      <c r="E28" s="154" t="str">
        <f t="shared" si="0"/>
        <v/>
      </c>
    </row>
    <row r="29" spans="1:5" x14ac:dyDescent="0.25">
      <c r="A29" s="196">
        <v>2003</v>
      </c>
      <c r="B29" s="200"/>
      <c r="C29" s="155">
        <v>100</v>
      </c>
      <c r="D29" s="201"/>
      <c r="E29" s="154" t="str">
        <f t="shared" si="0"/>
        <v/>
      </c>
    </row>
    <row r="30" spans="1:5" x14ac:dyDescent="0.25">
      <c r="A30" s="196">
        <v>2004</v>
      </c>
      <c r="B30" s="200"/>
      <c r="C30" s="155">
        <v>100</v>
      </c>
      <c r="D30" s="201"/>
      <c r="E30" s="154" t="str">
        <f t="shared" si="0"/>
        <v/>
      </c>
    </row>
    <row r="31" spans="1:5" x14ac:dyDescent="0.25">
      <c r="A31" s="196">
        <v>2005</v>
      </c>
      <c r="B31" s="200"/>
      <c r="C31" s="155">
        <v>100</v>
      </c>
      <c r="D31" s="201"/>
      <c r="E31" s="154" t="str">
        <f t="shared" si="0"/>
        <v/>
      </c>
    </row>
    <row r="32" spans="1:5" x14ac:dyDescent="0.25">
      <c r="A32" s="196">
        <v>2006</v>
      </c>
      <c r="B32" s="200"/>
      <c r="C32" s="155">
        <v>100</v>
      </c>
      <c r="D32" s="201"/>
      <c r="E32" s="154" t="str">
        <f t="shared" si="0"/>
        <v/>
      </c>
    </row>
    <row r="33" spans="1:5" x14ac:dyDescent="0.25">
      <c r="A33" s="196">
        <v>2007</v>
      </c>
      <c r="B33" s="200"/>
      <c r="C33" s="155">
        <v>100</v>
      </c>
      <c r="D33" s="201"/>
      <c r="E33" s="154" t="str">
        <f t="shared" si="0"/>
        <v/>
      </c>
    </row>
    <row r="34" spans="1:5" x14ac:dyDescent="0.25">
      <c r="A34" s="196">
        <v>2008</v>
      </c>
      <c r="B34" s="200"/>
      <c r="C34" s="155">
        <v>100</v>
      </c>
      <c r="D34" s="201"/>
      <c r="E34" s="154" t="str">
        <f t="shared" si="0"/>
        <v/>
      </c>
    </row>
    <row r="35" spans="1:5" x14ac:dyDescent="0.25">
      <c r="A35" s="196">
        <v>2009</v>
      </c>
      <c r="B35" s="200"/>
      <c r="C35" s="155">
        <v>100</v>
      </c>
      <c r="D35" s="201"/>
      <c r="E35" s="154" t="str">
        <f t="shared" si="0"/>
        <v/>
      </c>
    </row>
    <row r="36" spans="1:5" x14ac:dyDescent="0.25">
      <c r="A36" s="196">
        <v>2010</v>
      </c>
      <c r="B36" s="200"/>
      <c r="C36" s="155">
        <v>100</v>
      </c>
      <c r="D36" s="201"/>
      <c r="E36" s="154" t="str">
        <f t="shared" si="0"/>
        <v/>
      </c>
    </row>
    <row r="37" spans="1:5" x14ac:dyDescent="0.25">
      <c r="A37" s="196">
        <v>2011</v>
      </c>
      <c r="B37" s="200"/>
      <c r="C37" s="155">
        <v>100</v>
      </c>
      <c r="D37" s="201"/>
      <c r="E37" s="154" t="str">
        <f t="shared" si="0"/>
        <v/>
      </c>
    </row>
    <row r="38" spans="1:5" x14ac:dyDescent="0.25">
      <c r="A38" s="196">
        <v>2012</v>
      </c>
      <c r="B38" s="200"/>
      <c r="C38" s="155">
        <v>100</v>
      </c>
      <c r="D38" s="201"/>
      <c r="E38" s="154" t="str">
        <f t="shared" si="0"/>
        <v/>
      </c>
    </row>
    <row r="39" spans="1:5" x14ac:dyDescent="0.25">
      <c r="A39" s="196">
        <v>2013</v>
      </c>
      <c r="B39" s="200"/>
      <c r="C39" s="155">
        <v>100</v>
      </c>
      <c r="D39" s="201"/>
      <c r="E39" s="154" t="str">
        <f t="shared" si="0"/>
        <v/>
      </c>
    </row>
    <row r="40" spans="1:5" x14ac:dyDescent="0.25">
      <c r="A40" s="196">
        <v>2014</v>
      </c>
      <c r="B40" s="200"/>
      <c r="C40" s="155">
        <v>100</v>
      </c>
      <c r="D40" s="201"/>
      <c r="E40" s="154" t="str">
        <f t="shared" si="0"/>
        <v/>
      </c>
    </row>
    <row r="41" spans="1:5" ht="13.8" thickBot="1" x14ac:dyDescent="0.3">
      <c r="A41" s="196">
        <v>2015</v>
      </c>
      <c r="B41" s="202"/>
      <c r="C41" s="203">
        <v>100</v>
      </c>
      <c r="D41" s="204"/>
      <c r="E41" s="154" t="str">
        <f t="shared" si="0"/>
        <v/>
      </c>
    </row>
    <row r="42" spans="1:5" x14ac:dyDescent="0.25">
      <c r="E42" s="154"/>
    </row>
    <row r="43" spans="1:5" x14ac:dyDescent="0.25">
      <c r="A43" s="205"/>
    </row>
    <row r="203" spans="1:1" x14ac:dyDescent="0.25">
      <c r="A203" s="156" t="s">
        <v>248</v>
      </c>
    </row>
  </sheetData>
  <mergeCells count="4">
    <mergeCell ref="B6:B7"/>
    <mergeCell ref="C6:C7"/>
    <mergeCell ref="D6:D7"/>
    <mergeCell ref="F3:N8"/>
  </mergeCells>
  <dataValidations count="1">
    <dataValidation type="list" allowBlank="1" showInputMessage="1" showErrorMessage="1" error="Please enter 0, 50, or 100" sqref="B8:D41" xr:uid="{00000000-0002-0000-0800-000000000000}">
      <formula1>""""",0,50,100"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>
    <tabColor theme="0" tint="-0.499984740745262"/>
  </sheetPr>
  <dimension ref="A1:Q55"/>
  <sheetViews>
    <sheetView zoomScale="70" zoomScaleNormal="70" workbookViewId="0">
      <selection activeCell="C4" sqref="C4"/>
    </sheetView>
  </sheetViews>
  <sheetFormatPr defaultColWidth="11.44140625" defaultRowHeight="13.2" x14ac:dyDescent="0.25"/>
  <cols>
    <col min="1" max="1" width="13.5546875" style="1" customWidth="1"/>
    <col min="2" max="2" width="17.88671875" style="1" bestFit="1" customWidth="1"/>
    <col min="3" max="3" width="15.6640625" style="1" customWidth="1"/>
    <col min="4" max="5" width="11.44140625" style="1" customWidth="1"/>
    <col min="6" max="6" width="15.44140625" style="1" customWidth="1"/>
    <col min="7" max="7" width="21.5546875" style="1" customWidth="1"/>
    <col min="8" max="16384" width="11.44140625" style="1"/>
  </cols>
  <sheetData>
    <row r="1" spans="1:17" ht="15.6" x14ac:dyDescent="0.3">
      <c r="A1" s="63" t="s">
        <v>252</v>
      </c>
      <c r="B1" s="14"/>
    </row>
    <row r="2" spans="1:17" x14ac:dyDescent="0.25">
      <c r="I2" s="280" t="s">
        <v>253</v>
      </c>
      <c r="J2" s="280"/>
      <c r="K2" s="280"/>
      <c r="L2" s="280"/>
      <c r="M2" s="280"/>
      <c r="N2" s="280"/>
      <c r="O2" s="280"/>
      <c r="P2" s="280"/>
      <c r="Q2" s="280"/>
    </row>
    <row r="3" spans="1:17" x14ac:dyDescent="0.25">
      <c r="A3" s="12" t="s">
        <v>0</v>
      </c>
      <c r="B3" s="161" t="e">
        <f>#REF!</f>
        <v>#REF!</v>
      </c>
      <c r="I3" s="280"/>
      <c r="J3" s="280"/>
      <c r="K3" s="280"/>
      <c r="L3" s="280"/>
      <c r="M3" s="280"/>
      <c r="N3" s="280"/>
      <c r="O3" s="280"/>
      <c r="P3" s="280"/>
      <c r="Q3" s="280"/>
    </row>
    <row r="4" spans="1:17" ht="20.399999999999999" x14ac:dyDescent="0.35">
      <c r="A4" s="12" t="s">
        <v>1</v>
      </c>
      <c r="B4" s="161" t="e">
        <f>#REF!</f>
        <v>#REF!</v>
      </c>
      <c r="F4" s="191" t="s">
        <v>258</v>
      </c>
      <c r="G4" s="192"/>
      <c r="I4" s="280"/>
      <c r="J4" s="280"/>
      <c r="K4" s="280"/>
      <c r="L4" s="280"/>
      <c r="M4" s="280"/>
      <c r="N4" s="280"/>
      <c r="O4" s="280"/>
      <c r="P4" s="280"/>
      <c r="Q4" s="280"/>
    </row>
    <row r="5" spans="1:17" x14ac:dyDescent="0.25">
      <c r="A5" s="13" t="s">
        <v>2</v>
      </c>
      <c r="B5" s="161" t="e">
        <f>#REF!</f>
        <v>#REF!</v>
      </c>
      <c r="I5" s="280"/>
      <c r="J5" s="280"/>
      <c r="K5" s="280"/>
      <c r="L5" s="280"/>
      <c r="M5" s="280"/>
      <c r="N5" s="280"/>
      <c r="O5" s="280"/>
      <c r="P5" s="280"/>
      <c r="Q5" s="280"/>
    </row>
    <row r="6" spans="1:17" ht="13.8" thickBot="1" x14ac:dyDescent="0.3">
      <c r="A6" s="13" t="s">
        <v>3</v>
      </c>
      <c r="B6" s="161" t="e">
        <f>#REF!</f>
        <v>#REF!</v>
      </c>
      <c r="I6" s="280"/>
      <c r="J6" s="280"/>
      <c r="K6" s="280"/>
      <c r="L6" s="280"/>
      <c r="M6" s="280"/>
      <c r="N6" s="280"/>
      <c r="O6" s="280"/>
      <c r="P6" s="280"/>
      <c r="Q6" s="280"/>
    </row>
    <row r="7" spans="1:17" ht="33" customHeight="1" thickBot="1" x14ac:dyDescent="0.3">
      <c r="C7" s="302" t="s">
        <v>186</v>
      </c>
      <c r="D7" s="302"/>
      <c r="F7" s="309" t="s">
        <v>256</v>
      </c>
      <c r="G7" s="310"/>
    </row>
    <row r="8" spans="1:17" ht="12.75" customHeight="1" x14ac:dyDescent="0.3">
      <c r="A8" s="303" t="s">
        <v>4</v>
      </c>
      <c r="B8" s="304"/>
      <c r="C8" s="292" t="s">
        <v>123</v>
      </c>
      <c r="D8" s="295" t="s">
        <v>45</v>
      </c>
      <c r="E8" s="162"/>
      <c r="F8" s="292" t="s">
        <v>123</v>
      </c>
      <c r="G8" s="295" t="s">
        <v>45</v>
      </c>
      <c r="H8" s="193"/>
    </row>
    <row r="9" spans="1:17" x14ac:dyDescent="0.25">
      <c r="A9" s="305"/>
      <c r="B9" s="306"/>
      <c r="C9" s="293"/>
      <c r="D9" s="296"/>
      <c r="E9" s="162"/>
      <c r="F9" s="293"/>
      <c r="G9" s="296"/>
    </row>
    <row r="10" spans="1:17" x14ac:dyDescent="0.25">
      <c r="A10" s="305"/>
      <c r="B10" s="306"/>
      <c r="C10" s="293"/>
      <c r="D10" s="296"/>
      <c r="E10" s="162"/>
      <c r="F10" s="293"/>
      <c r="G10" s="296"/>
    </row>
    <row r="11" spans="1:17" ht="13.8" thickBot="1" x14ac:dyDescent="0.3">
      <c r="A11" s="307"/>
      <c r="B11" s="308"/>
      <c r="C11" s="294"/>
      <c r="D11" s="297"/>
      <c r="E11" s="162"/>
      <c r="F11" s="294"/>
      <c r="G11" s="297"/>
    </row>
    <row r="12" spans="1:17" x14ac:dyDescent="0.25">
      <c r="A12" s="298" t="s">
        <v>5</v>
      </c>
      <c r="B12" s="299"/>
      <c r="C12" s="285" t="e">
        <f>#REF!</f>
        <v>#REF!</v>
      </c>
      <c r="D12" s="285" t="e">
        <f>#REF!</f>
        <v>#REF!</v>
      </c>
      <c r="E12" s="162"/>
      <c r="F12" s="281"/>
      <c r="G12" s="281"/>
    </row>
    <row r="13" spans="1:17" ht="13.8" thickBot="1" x14ac:dyDescent="0.3">
      <c r="A13" s="300"/>
      <c r="B13" s="301"/>
      <c r="C13" s="286"/>
      <c r="D13" s="286"/>
      <c r="E13" s="162"/>
      <c r="F13" s="282"/>
      <c r="G13" s="282"/>
    </row>
    <row r="14" spans="1:17" s="162" customFormat="1" ht="12.75" customHeight="1" x14ac:dyDescent="0.25">
      <c r="A14" s="288" t="s">
        <v>29</v>
      </c>
      <c r="B14" s="283" t="s">
        <v>24</v>
      </c>
      <c r="C14" s="285" t="e">
        <f>#REF!</f>
        <v>#REF!</v>
      </c>
      <c r="D14" s="285" t="e">
        <f>#REF!</f>
        <v>#REF!</v>
      </c>
      <c r="F14" s="281"/>
      <c r="G14" s="281"/>
    </row>
    <row r="15" spans="1:17" s="162" customFormat="1" ht="13.8" thickBot="1" x14ac:dyDescent="0.3">
      <c r="A15" s="289"/>
      <c r="B15" s="284"/>
      <c r="C15" s="286"/>
      <c r="D15" s="286"/>
      <c r="F15" s="282"/>
      <c r="G15" s="282"/>
    </row>
    <row r="16" spans="1:17" s="162" customFormat="1" ht="12.75" customHeight="1" x14ac:dyDescent="0.25">
      <c r="A16" s="289"/>
      <c r="B16" s="283" t="s">
        <v>26</v>
      </c>
      <c r="C16" s="285" t="e">
        <f>#REF!</f>
        <v>#REF!</v>
      </c>
      <c r="D16" s="285" t="e">
        <f>#REF!</f>
        <v>#REF!</v>
      </c>
      <c r="F16" s="281"/>
      <c r="G16" s="281"/>
    </row>
    <row r="17" spans="1:7" s="162" customFormat="1" ht="13.8" thickBot="1" x14ac:dyDescent="0.3">
      <c r="A17" s="289"/>
      <c r="B17" s="284"/>
      <c r="C17" s="286"/>
      <c r="D17" s="286"/>
      <c r="F17" s="282"/>
      <c r="G17" s="282"/>
    </row>
    <row r="18" spans="1:7" x14ac:dyDescent="0.25">
      <c r="A18" s="289"/>
      <c r="B18" s="283" t="s">
        <v>27</v>
      </c>
      <c r="C18" s="285" t="e">
        <f>#REF!</f>
        <v>#REF!</v>
      </c>
      <c r="D18" s="285" t="e">
        <f>#REF!</f>
        <v>#REF!</v>
      </c>
      <c r="E18" s="162"/>
      <c r="F18" s="281"/>
      <c r="G18" s="281"/>
    </row>
    <row r="19" spans="1:7" ht="13.8" thickBot="1" x14ac:dyDescent="0.3">
      <c r="A19" s="289"/>
      <c r="B19" s="284"/>
      <c r="C19" s="286"/>
      <c r="D19" s="286"/>
      <c r="E19" s="162"/>
      <c r="F19" s="282"/>
      <c r="G19" s="282"/>
    </row>
    <row r="20" spans="1:7" x14ac:dyDescent="0.25">
      <c r="A20" s="289"/>
      <c r="B20" s="283" t="s">
        <v>46</v>
      </c>
      <c r="C20" s="285" t="e">
        <f>#REF!</f>
        <v>#REF!</v>
      </c>
      <c r="D20" s="285" t="e">
        <f>#REF!</f>
        <v>#REF!</v>
      </c>
      <c r="E20" s="162"/>
      <c r="F20" s="281"/>
      <c r="G20" s="281"/>
    </row>
    <row r="21" spans="1:7" ht="13.8" thickBot="1" x14ac:dyDescent="0.3">
      <c r="A21" s="290"/>
      <c r="B21" s="284"/>
      <c r="C21" s="286"/>
      <c r="D21" s="286"/>
      <c r="E21" s="162"/>
      <c r="F21" s="282"/>
      <c r="G21" s="282"/>
    </row>
    <row r="22" spans="1:7" s="162" customFormat="1" ht="12.75" customHeight="1" x14ac:dyDescent="0.25">
      <c r="A22" s="288" t="s">
        <v>23</v>
      </c>
      <c r="B22" s="283" t="s">
        <v>24</v>
      </c>
      <c r="C22" s="285" t="e">
        <f>#REF!</f>
        <v>#REF!</v>
      </c>
      <c r="D22" s="285" t="e">
        <f>#REF!</f>
        <v>#REF!</v>
      </c>
      <c r="F22" s="281"/>
      <c r="G22" s="281"/>
    </row>
    <row r="23" spans="1:7" s="162" customFormat="1" ht="13.8" thickBot="1" x14ac:dyDescent="0.3">
      <c r="A23" s="289"/>
      <c r="B23" s="284"/>
      <c r="C23" s="286"/>
      <c r="D23" s="286"/>
      <c r="F23" s="282"/>
      <c r="G23" s="282"/>
    </row>
    <row r="24" spans="1:7" s="162" customFormat="1" ht="12.75" customHeight="1" x14ac:dyDescent="0.25">
      <c r="A24" s="289"/>
      <c r="B24" s="283" t="s">
        <v>26</v>
      </c>
      <c r="C24" s="285" t="e">
        <f>#REF!</f>
        <v>#REF!</v>
      </c>
      <c r="D24" s="285" t="e">
        <f>#REF!</f>
        <v>#REF!</v>
      </c>
      <c r="F24" s="281"/>
      <c r="G24" s="281"/>
    </row>
    <row r="25" spans="1:7" ht="13.8" thickBot="1" x14ac:dyDescent="0.3">
      <c r="A25" s="289"/>
      <c r="B25" s="284"/>
      <c r="C25" s="286"/>
      <c r="D25" s="286"/>
      <c r="E25" s="162"/>
      <c r="F25" s="282"/>
      <c r="G25" s="282"/>
    </row>
    <row r="26" spans="1:7" x14ac:dyDescent="0.25">
      <c r="A26" s="289"/>
      <c r="B26" s="283" t="s">
        <v>27</v>
      </c>
      <c r="C26" s="285" t="e">
        <f>#REF!</f>
        <v>#REF!</v>
      </c>
      <c r="D26" s="285" t="e">
        <f>#REF!</f>
        <v>#REF!</v>
      </c>
      <c r="E26" s="162"/>
      <c r="F26" s="281"/>
      <c r="G26" s="281"/>
    </row>
    <row r="27" spans="1:7" ht="13.8" thickBot="1" x14ac:dyDescent="0.3">
      <c r="A27" s="289"/>
      <c r="B27" s="284"/>
      <c r="C27" s="286"/>
      <c r="D27" s="286"/>
      <c r="E27" s="162"/>
      <c r="F27" s="282"/>
      <c r="G27" s="282"/>
    </row>
    <row r="28" spans="1:7" x14ac:dyDescent="0.25">
      <c r="A28" s="289"/>
      <c r="B28" s="283" t="s">
        <v>46</v>
      </c>
      <c r="C28" s="285" t="e">
        <f>#REF!</f>
        <v>#REF!</v>
      </c>
      <c r="D28" s="285" t="e">
        <f>#REF!</f>
        <v>#REF!</v>
      </c>
      <c r="E28" s="162"/>
      <c r="F28" s="281"/>
      <c r="G28" s="281"/>
    </row>
    <row r="29" spans="1:7" ht="13.8" thickBot="1" x14ac:dyDescent="0.3">
      <c r="A29" s="290"/>
      <c r="B29" s="284"/>
      <c r="C29" s="286"/>
      <c r="D29" s="286"/>
      <c r="E29" s="162"/>
      <c r="F29" s="282"/>
      <c r="G29" s="282"/>
    </row>
    <row r="30" spans="1:7" ht="12.75" customHeight="1" x14ac:dyDescent="0.25">
      <c r="A30" s="288" t="s">
        <v>31</v>
      </c>
      <c r="B30" s="283" t="s">
        <v>32</v>
      </c>
      <c r="C30" s="285" t="e">
        <f>#REF!</f>
        <v>#REF!</v>
      </c>
      <c r="D30" s="285" t="e">
        <f>#REF!</f>
        <v>#REF!</v>
      </c>
      <c r="E30" s="162"/>
      <c r="F30" s="281"/>
      <c r="G30" s="281"/>
    </row>
    <row r="31" spans="1:7" ht="13.8" thickBot="1" x14ac:dyDescent="0.3">
      <c r="A31" s="289"/>
      <c r="B31" s="284"/>
      <c r="C31" s="286"/>
      <c r="D31" s="286"/>
      <c r="E31" s="162"/>
      <c r="F31" s="282"/>
      <c r="G31" s="282"/>
    </row>
    <row r="32" spans="1:7" ht="12.75" customHeight="1" x14ac:dyDescent="0.25">
      <c r="A32" s="289"/>
      <c r="B32" s="283" t="s">
        <v>34</v>
      </c>
      <c r="C32" s="285" t="e">
        <f>#REF!</f>
        <v>#REF!</v>
      </c>
      <c r="D32" s="285" t="e">
        <f>#REF!</f>
        <v>#REF!</v>
      </c>
      <c r="E32" s="162"/>
      <c r="F32" s="281"/>
      <c r="G32" s="281"/>
    </row>
    <row r="33" spans="1:7" ht="13.8" thickBot="1" x14ac:dyDescent="0.3">
      <c r="A33" s="289"/>
      <c r="B33" s="284"/>
      <c r="C33" s="286"/>
      <c r="D33" s="286"/>
      <c r="E33" s="162"/>
      <c r="F33" s="282"/>
      <c r="G33" s="282"/>
    </row>
    <row r="34" spans="1:7" ht="12.75" customHeight="1" x14ac:dyDescent="0.25">
      <c r="A34" s="289"/>
      <c r="B34" s="283" t="s">
        <v>35</v>
      </c>
      <c r="C34" s="285" t="e">
        <f>#REF!</f>
        <v>#REF!</v>
      </c>
      <c r="D34" s="285" t="e">
        <f>#REF!</f>
        <v>#REF!</v>
      </c>
      <c r="E34" s="162"/>
      <c r="F34" s="281"/>
      <c r="G34" s="281"/>
    </row>
    <row r="35" spans="1:7" ht="13.8" thickBot="1" x14ac:dyDescent="0.3">
      <c r="A35" s="289"/>
      <c r="B35" s="284"/>
      <c r="C35" s="286"/>
      <c r="D35" s="286"/>
      <c r="E35" s="162"/>
      <c r="F35" s="282"/>
      <c r="G35" s="282"/>
    </row>
    <row r="36" spans="1:7" ht="12.75" customHeight="1" x14ac:dyDescent="0.25">
      <c r="A36" s="289"/>
      <c r="B36" s="283" t="s">
        <v>37</v>
      </c>
      <c r="C36" s="285" t="e">
        <f>#REF!</f>
        <v>#REF!</v>
      </c>
      <c r="D36" s="285" t="e">
        <f>#REF!</f>
        <v>#REF!</v>
      </c>
      <c r="E36" s="162"/>
      <c r="F36" s="281"/>
      <c r="G36" s="281"/>
    </row>
    <row r="37" spans="1:7" ht="13.8" thickBot="1" x14ac:dyDescent="0.3">
      <c r="A37" s="289"/>
      <c r="B37" s="287"/>
      <c r="C37" s="286"/>
      <c r="D37" s="286"/>
      <c r="E37" s="162"/>
      <c r="F37" s="282"/>
      <c r="G37" s="282"/>
    </row>
    <row r="38" spans="1:7" x14ac:dyDescent="0.25">
      <c r="A38" s="289"/>
      <c r="B38" s="283" t="s">
        <v>38</v>
      </c>
      <c r="C38" s="285" t="e">
        <f>#REF!</f>
        <v>#REF!</v>
      </c>
      <c r="D38" s="285" t="e">
        <f>#REF!</f>
        <v>#REF!</v>
      </c>
      <c r="E38" s="162"/>
      <c r="F38" s="281"/>
      <c r="G38" s="281"/>
    </row>
    <row r="39" spans="1:7" ht="13.8" thickBot="1" x14ac:dyDescent="0.3">
      <c r="A39" s="289"/>
      <c r="B39" s="284"/>
      <c r="C39" s="286"/>
      <c r="D39" s="286"/>
      <c r="E39" s="162"/>
      <c r="F39" s="282"/>
      <c r="G39" s="282"/>
    </row>
    <row r="40" spans="1:7" x14ac:dyDescent="0.25">
      <c r="A40" s="289"/>
      <c r="B40" s="283" t="s">
        <v>39</v>
      </c>
      <c r="C40" s="285" t="e">
        <f>#REF!</f>
        <v>#REF!</v>
      </c>
      <c r="D40" s="285" t="e">
        <f>#REF!</f>
        <v>#REF!</v>
      </c>
      <c r="E40" s="162"/>
      <c r="F40" s="281"/>
      <c r="G40" s="281"/>
    </row>
    <row r="41" spans="1:7" ht="13.8" thickBot="1" x14ac:dyDescent="0.3">
      <c r="A41" s="289"/>
      <c r="B41" s="284"/>
      <c r="C41" s="286"/>
      <c r="D41" s="286"/>
      <c r="E41" s="162"/>
      <c r="F41" s="282"/>
      <c r="G41" s="282"/>
    </row>
    <row r="42" spans="1:7" ht="12.75" customHeight="1" x14ac:dyDescent="0.25">
      <c r="A42" s="289"/>
      <c r="B42" s="283" t="s">
        <v>124</v>
      </c>
      <c r="C42" s="285" t="e">
        <f>#REF!</f>
        <v>#REF!</v>
      </c>
      <c r="D42" s="285" t="e">
        <f>#REF!</f>
        <v>#REF!</v>
      </c>
      <c r="E42" s="162"/>
      <c r="F42" s="281"/>
      <c r="G42" s="281"/>
    </row>
    <row r="43" spans="1:7" ht="13.8" thickBot="1" x14ac:dyDescent="0.3">
      <c r="A43" s="289"/>
      <c r="B43" s="284"/>
      <c r="C43" s="286"/>
      <c r="D43" s="286"/>
      <c r="E43" s="162"/>
      <c r="F43" s="282"/>
      <c r="G43" s="282"/>
    </row>
    <row r="44" spans="1:7" x14ac:dyDescent="0.25">
      <c r="A44" s="289"/>
      <c r="B44" s="283" t="s">
        <v>40</v>
      </c>
      <c r="C44" s="285" t="e">
        <f>#REF!</f>
        <v>#REF!</v>
      </c>
      <c r="D44" s="285" t="e">
        <f>#REF!</f>
        <v>#REF!</v>
      </c>
      <c r="E44" s="162"/>
      <c r="F44" s="281"/>
      <c r="G44" s="281"/>
    </row>
    <row r="45" spans="1:7" ht="13.8" thickBot="1" x14ac:dyDescent="0.3">
      <c r="A45" s="289"/>
      <c r="B45" s="284"/>
      <c r="C45" s="286"/>
      <c r="D45" s="286"/>
      <c r="E45" s="162"/>
      <c r="F45" s="282"/>
      <c r="G45" s="282"/>
    </row>
    <row r="46" spans="1:7" ht="12.75" customHeight="1" x14ac:dyDescent="0.25">
      <c r="A46" s="150" t="s">
        <v>41</v>
      </c>
      <c r="B46" s="151"/>
      <c r="C46" s="285" t="e">
        <f>#REF!</f>
        <v>#REF!</v>
      </c>
      <c r="D46" s="285" t="e">
        <f>#REF!</f>
        <v>#REF!</v>
      </c>
      <c r="E46" s="162"/>
      <c r="F46" s="281"/>
      <c r="G46" s="281"/>
    </row>
    <row r="47" spans="1:7" ht="13.8" thickBot="1" x14ac:dyDescent="0.3">
      <c r="A47" s="152"/>
      <c r="B47" s="153"/>
      <c r="C47" s="286"/>
      <c r="D47" s="286"/>
      <c r="E47" s="162"/>
      <c r="F47" s="282"/>
      <c r="G47" s="282"/>
    </row>
    <row r="48" spans="1:7" ht="12.75" customHeight="1" x14ac:dyDescent="0.25">
      <c r="A48" s="288" t="s">
        <v>43</v>
      </c>
      <c r="B48" s="283" t="s">
        <v>24</v>
      </c>
      <c r="C48" s="285" t="e">
        <f>#REF!</f>
        <v>#REF!</v>
      </c>
      <c r="D48" s="285" t="e">
        <f>#REF!</f>
        <v>#REF!</v>
      </c>
      <c r="E48" s="162"/>
      <c r="F48" s="281"/>
      <c r="G48" s="281"/>
    </row>
    <row r="49" spans="1:7" ht="13.8" thickBot="1" x14ac:dyDescent="0.3">
      <c r="A49" s="289"/>
      <c r="B49" s="284"/>
      <c r="C49" s="286"/>
      <c r="D49" s="286"/>
      <c r="E49" s="162"/>
      <c r="F49" s="282"/>
      <c r="G49" s="282"/>
    </row>
    <row r="50" spans="1:7" ht="12.75" customHeight="1" x14ac:dyDescent="0.25">
      <c r="A50" s="289"/>
      <c r="B50" s="283" t="s">
        <v>26</v>
      </c>
      <c r="C50" s="285" t="e">
        <f>#REF!</f>
        <v>#REF!</v>
      </c>
      <c r="D50" s="285" t="e">
        <f>#REF!</f>
        <v>#REF!</v>
      </c>
      <c r="E50" s="162"/>
      <c r="F50" s="281"/>
      <c r="G50" s="281"/>
    </row>
    <row r="51" spans="1:7" ht="13.8" thickBot="1" x14ac:dyDescent="0.3">
      <c r="A51" s="290"/>
      <c r="B51" s="284"/>
      <c r="C51" s="286"/>
      <c r="D51" s="286"/>
      <c r="E51" s="162"/>
      <c r="F51" s="282"/>
      <c r="G51" s="282"/>
    </row>
    <row r="52" spans="1:7" ht="12.75" customHeight="1" x14ac:dyDescent="0.25">
      <c r="A52" s="288" t="s">
        <v>44</v>
      </c>
      <c r="B52" s="283" t="s">
        <v>110</v>
      </c>
      <c r="C52" s="285" t="e">
        <f>#REF!</f>
        <v>#REF!</v>
      </c>
      <c r="D52" s="285" t="e">
        <f>#REF!</f>
        <v>#REF!</v>
      </c>
      <c r="E52" s="162"/>
      <c r="F52" s="281"/>
      <c r="G52" s="281"/>
    </row>
    <row r="53" spans="1:7" ht="13.8" thickBot="1" x14ac:dyDescent="0.3">
      <c r="A53" s="289"/>
      <c r="B53" s="284"/>
      <c r="C53" s="286"/>
      <c r="D53" s="286"/>
      <c r="E53" s="162"/>
      <c r="F53" s="282"/>
      <c r="G53" s="282"/>
    </row>
    <row r="54" spans="1:7" x14ac:dyDescent="0.25">
      <c r="A54" s="289"/>
      <c r="B54" s="283" t="s">
        <v>27</v>
      </c>
      <c r="C54" s="285" t="e">
        <f>#REF!</f>
        <v>#REF!</v>
      </c>
      <c r="D54" s="285" t="e">
        <f>#REF!</f>
        <v>#REF!</v>
      </c>
      <c r="E54" s="162"/>
      <c r="F54" s="281"/>
      <c r="G54" s="281"/>
    </row>
    <row r="55" spans="1:7" ht="13.8" thickBot="1" x14ac:dyDescent="0.3">
      <c r="A55" s="290"/>
      <c r="B55" s="284"/>
      <c r="C55" s="286"/>
      <c r="D55" s="286"/>
      <c r="E55" s="162"/>
      <c r="F55" s="291"/>
      <c r="G55" s="291"/>
    </row>
  </sheetData>
  <mergeCells count="122">
    <mergeCell ref="F8:F11"/>
    <mergeCell ref="G8:G11"/>
    <mergeCell ref="F12:F13"/>
    <mergeCell ref="G12:G13"/>
    <mergeCell ref="A12:B13"/>
    <mergeCell ref="C12:C13"/>
    <mergeCell ref="D12:D13"/>
    <mergeCell ref="C7:D7"/>
    <mergeCell ref="A8:B11"/>
    <mergeCell ref="C8:C11"/>
    <mergeCell ref="D8:D11"/>
    <mergeCell ref="F7:G7"/>
    <mergeCell ref="B16:B17"/>
    <mergeCell ref="C16:C17"/>
    <mergeCell ref="D16:D17"/>
    <mergeCell ref="F16:F17"/>
    <mergeCell ref="G16:G17"/>
    <mergeCell ref="G14:G15"/>
    <mergeCell ref="B14:B15"/>
    <mergeCell ref="C14:C15"/>
    <mergeCell ref="D14:D15"/>
    <mergeCell ref="F14:F15"/>
    <mergeCell ref="G20:G21"/>
    <mergeCell ref="B18:B19"/>
    <mergeCell ref="C18:C19"/>
    <mergeCell ref="D18:D19"/>
    <mergeCell ref="F18:F19"/>
    <mergeCell ref="G18:G19"/>
    <mergeCell ref="A22:A29"/>
    <mergeCell ref="B22:B23"/>
    <mergeCell ref="C22:C23"/>
    <mergeCell ref="D22:D23"/>
    <mergeCell ref="F22:F23"/>
    <mergeCell ref="B20:B21"/>
    <mergeCell ref="C20:C21"/>
    <mergeCell ref="D20:D21"/>
    <mergeCell ref="F20:F21"/>
    <mergeCell ref="A14:A21"/>
    <mergeCell ref="B24:B25"/>
    <mergeCell ref="C24:C25"/>
    <mergeCell ref="D24:D25"/>
    <mergeCell ref="F24:F25"/>
    <mergeCell ref="G24:G25"/>
    <mergeCell ref="G22:G23"/>
    <mergeCell ref="G28:G29"/>
    <mergeCell ref="G26:G27"/>
    <mergeCell ref="B26:B27"/>
    <mergeCell ref="C26:C27"/>
    <mergeCell ref="D26:D27"/>
    <mergeCell ref="F26:F27"/>
    <mergeCell ref="B34:B35"/>
    <mergeCell ref="C34:C35"/>
    <mergeCell ref="D34:D35"/>
    <mergeCell ref="F34:F35"/>
    <mergeCell ref="B32:B33"/>
    <mergeCell ref="B28:B29"/>
    <mergeCell ref="C28:C29"/>
    <mergeCell ref="D28:D29"/>
    <mergeCell ref="F28:F29"/>
    <mergeCell ref="A30:A45"/>
    <mergeCell ref="B30:B31"/>
    <mergeCell ref="C30:C31"/>
    <mergeCell ref="D30:D31"/>
    <mergeCell ref="F30:F31"/>
    <mergeCell ref="F38:F39"/>
    <mergeCell ref="C32:C33"/>
    <mergeCell ref="D32:D33"/>
    <mergeCell ref="F32:F33"/>
    <mergeCell ref="F42:F43"/>
    <mergeCell ref="B40:B41"/>
    <mergeCell ref="C40:C41"/>
    <mergeCell ref="D40:D41"/>
    <mergeCell ref="F40:F41"/>
    <mergeCell ref="B38:B39"/>
    <mergeCell ref="A48:A51"/>
    <mergeCell ref="B48:B49"/>
    <mergeCell ref="C48:C49"/>
    <mergeCell ref="A52:A55"/>
    <mergeCell ref="B52:B53"/>
    <mergeCell ref="G42:G43"/>
    <mergeCell ref="D48:D49"/>
    <mergeCell ref="F48:F49"/>
    <mergeCell ref="C46:C47"/>
    <mergeCell ref="D46:D47"/>
    <mergeCell ref="B54:B55"/>
    <mergeCell ref="C54:C55"/>
    <mergeCell ref="D54:D55"/>
    <mergeCell ref="F54:F55"/>
    <mergeCell ref="G54:G55"/>
    <mergeCell ref="G46:G47"/>
    <mergeCell ref="G44:G45"/>
    <mergeCell ref="B44:B45"/>
    <mergeCell ref="C44:C45"/>
    <mergeCell ref="D44:D45"/>
    <mergeCell ref="F44:F45"/>
    <mergeCell ref="B42:B43"/>
    <mergeCell ref="C42:C43"/>
    <mergeCell ref="D42:D43"/>
    <mergeCell ref="I2:Q6"/>
    <mergeCell ref="G50:G51"/>
    <mergeCell ref="G48:G49"/>
    <mergeCell ref="F52:F53"/>
    <mergeCell ref="B50:B51"/>
    <mergeCell ref="C50:C51"/>
    <mergeCell ref="D50:D51"/>
    <mergeCell ref="F50:F51"/>
    <mergeCell ref="F46:F47"/>
    <mergeCell ref="G52:G53"/>
    <mergeCell ref="C52:C53"/>
    <mergeCell ref="D52:D53"/>
    <mergeCell ref="C38:C39"/>
    <mergeCell ref="D38:D39"/>
    <mergeCell ref="G38:G39"/>
    <mergeCell ref="B36:B37"/>
    <mergeCell ref="C36:C37"/>
    <mergeCell ref="D36:D37"/>
    <mergeCell ref="F36:F37"/>
    <mergeCell ref="G36:G37"/>
    <mergeCell ref="G32:G33"/>
    <mergeCell ref="G30:G31"/>
    <mergeCell ref="G34:G35"/>
    <mergeCell ref="G40:G41"/>
  </mergeCells>
  <pageMargins left="0.7" right="0.7" top="0.78740157499999996" bottom="0.78740157499999996" header="0.3" footer="0.3"/>
  <pageSetup paperSize="9" orientation="portrait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021751B8F7594A8802016A931BD42A" ma:contentTypeVersion="0" ma:contentTypeDescription="Create a new document." ma:contentTypeScope="" ma:versionID="cd1bd0ff78190f1be1870deed71a510f">
  <xsd:schema xmlns:xsd="http://www.w3.org/2001/XMLSchema" xmlns:xs="http://www.w3.org/2001/XMLSchema" xmlns:p="http://schemas.microsoft.com/office/2006/metadata/properties" xmlns:ns1="5e6b5d7b-6083-4e46-989a-822f0ba89de1" targetNamespace="http://schemas.microsoft.com/office/2006/metadata/properties" ma:root="true" ma:fieldsID="673e311306493ea1258fadff8b0151b9" ns1:_="">
    <xsd:import namespace="5e6b5d7b-6083-4e46-989a-822f0ba89de1"/>
    <xsd:element name="properties">
      <xsd:complexType>
        <xsd:sequence>
          <xsd:element name="documentManagement">
            <xsd:complexType>
              <xsd:all>
                <xsd:element ref="ns1:Archive_x0020_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b5d7b-6083-4e46-989a-822f0ba89de1" elementFormDefault="qualified">
    <xsd:import namespace="http://schemas.microsoft.com/office/2006/documentManagement/types"/>
    <xsd:import namespace="http://schemas.microsoft.com/office/infopath/2007/PartnerControls"/>
    <xsd:element name="Archive_x0020_Type" ma:index="0" nillable="true" ma:displayName="Archive Type" ma:default="Admin &amp; General docs" ma:format="Dropdown" ma:internalName="Archive_x0020_Type">
      <xsd:simpleType>
        <xsd:restriction base="dms:Choice">
          <xsd:enumeration value="Admin &amp; General docs"/>
          <xsd:enumeration value="PEMMDB 3.0"/>
          <xsd:enumeration value="PEMMDB 2.1"/>
          <xsd:enumeration value="PECD Wind Onshore"/>
          <xsd:enumeration value="PECD Wind Offshore"/>
          <xsd:enumeration value="PECD Solar/PV"/>
          <xsd:enumeration value="PECD CSP"/>
          <xsd:enumeration value="PECD Hydro Natural Inflows"/>
          <xsd:enumeration value="Demand"/>
          <xsd:enumeration value="NTC"/>
          <xsd:enumeration value="Flow-based Domain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_x0020_Type xmlns="5e6b5d7b-6083-4e46-989a-822f0ba89de1" xsi:nil="true"/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435B9E25-CC6C-4597-9078-5FC683C2C3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b5d7b-6083-4e46-989a-822f0ba89d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5928F7-8C85-41A6-90D3-9F31C060B4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EA8433-359B-4AEB-9C6E-BB6A4EC2C9A5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5e6b5d7b-6083-4e46-989a-822f0ba89de1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0FC7F801-071A-4729-B9C5-66C642872A6F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Common Data_old</vt:lpstr>
      <vt:lpstr>Common Data</vt:lpstr>
      <vt:lpstr>Hydro Normal</vt:lpstr>
      <vt:lpstr>Hydro Dry</vt:lpstr>
      <vt:lpstr>Hydro Wet</vt:lpstr>
      <vt:lpstr>Hydro Yearly Classification</vt:lpstr>
      <vt:lpstr>Mothballing</vt:lpstr>
    </vt:vector>
  </TitlesOfParts>
  <Manager>Denis Qirollari</Manager>
  <Company>TSO Albania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MSc. Denis QIROLLARI</dc:creator>
  <cp:keywords>PEMMDB 2.1</cp:keywords>
  <cp:lastModifiedBy>Gabriel Magny</cp:lastModifiedBy>
  <cp:lastPrinted>2012-03-12T08:08:31Z</cp:lastPrinted>
  <dcterms:created xsi:type="dcterms:W3CDTF">2012-02-28T09:16:52Z</dcterms:created>
  <dcterms:modified xsi:type="dcterms:W3CDTF">2025-03-28T08:48:50Z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TaxHTField">
    <vt:lpwstr>PEMMDB 2.1|52d16988-d54e-484a-9ee4-f156a0cd608d</vt:lpwstr>
  </property>
  <property fmtid="{D5CDD505-2E9C-101B-9397-08002B2CF9AE}" pid="3" name="TaxKeyword">
    <vt:lpwstr>3784;#PEMMDB 2.1|52d16988-d54e-484a-9ee4-f156a0cd608d</vt:lpwstr>
  </property>
  <property fmtid="{D5CDD505-2E9C-101B-9397-08002B2CF9AE}" pid="4" name="Work Area">
    <vt:lpwstr>30</vt:lpwstr>
  </property>
  <property fmtid="{D5CDD505-2E9C-101B-9397-08002B2CF9AE}" pid="5" name="TaxCatchAll">
    <vt:lpwstr>3784;#PEMMDB 2.1</vt:lpwstr>
  </property>
  <property fmtid="{D5CDD505-2E9C-101B-9397-08002B2CF9AE}" pid="6" name="Document Classification">
    <vt:lpwstr>5</vt:lpwstr>
  </property>
  <property fmtid="{D5CDD505-2E9C-101B-9397-08002B2CF9AE}" pid="7" name="Business Record">
    <vt:lpwstr>5</vt:lpwstr>
  </property>
  <property fmtid="{D5CDD505-2E9C-101B-9397-08002B2CF9AE}" pid="8" name="Document Type">
    <vt:lpwstr>122</vt:lpwstr>
  </property>
  <property fmtid="{D5CDD505-2E9C-101B-9397-08002B2CF9AE}" pid="9" name="Preview">
    <vt:lpwstr/>
  </property>
  <property fmtid="{D5CDD505-2E9C-101B-9397-08002B2CF9AE}" pid="10" name="Preview1">
    <vt:lpwstr/>
  </property>
  <property fmtid="{D5CDD505-2E9C-101B-9397-08002B2CF9AE}" pid="11" name="Approval Level">
    <vt:lpwstr/>
  </property>
  <property fmtid="{D5CDD505-2E9C-101B-9397-08002B2CF9AE}" pid="12" name="Meeting">
    <vt:lpwstr/>
  </property>
  <property fmtid="{D5CDD505-2E9C-101B-9397-08002B2CF9AE}" pid="13" name="IconOverlay">
    <vt:lpwstr/>
  </property>
  <property fmtid="{D5CDD505-2E9C-101B-9397-08002B2CF9AE}" pid="14" name="Scenario">
    <vt:lpwstr>2025</vt:lpwstr>
  </property>
  <property fmtid="{D5CDD505-2E9C-101B-9397-08002B2CF9AE}" pid="15" name="Country">
    <vt:lpwstr>AL</vt:lpwstr>
  </property>
  <property fmtid="{D5CDD505-2E9C-101B-9397-08002B2CF9AE}" pid="16" name="ContentTypeId">
    <vt:lpwstr>0x010100E9021751B8F7594A8802016A931BD42A</vt:lpwstr>
  </property>
</Properties>
</file>